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305" windowHeight="6615" activeTab="0"/>
  </bookViews>
  <sheets>
    <sheet name="Fonçage_rampe" sheetId="1" r:id="rId1"/>
  </sheets>
  <definedNames>
    <definedName name="_xlnm.Print_Area" localSheetId="0">'Fonçage_rampe'!$A$5:$K$89</definedName>
    <definedName name="_xlnm.Print_Titles" localSheetId="0">'Fonçage_rampe'!$1:$4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D17" authorId="0">
      <text>
        <r>
          <rPr>
            <b/>
            <sz val="9"/>
            <rFont val="Tahoma"/>
            <family val="2"/>
          </rPr>
          <t>Vérifier les dimensions de votre godet, voir la section 1.0 du fichier Sélection_chargeuse</t>
        </r>
      </text>
    </comment>
  </commentList>
</comments>
</file>

<file path=xl/sharedStrings.xml><?xml version="1.0" encoding="utf-8"?>
<sst xmlns="http://schemas.openxmlformats.org/spreadsheetml/2006/main" count="82" uniqueCount="66">
  <si>
    <t>m³</t>
  </si>
  <si>
    <t xml:space="preserve"> 100% = excellent,  95% = moyen,  90% = difficile</t>
  </si>
  <si>
    <t>km/h</t>
  </si>
  <si>
    <t>Face</t>
  </si>
  <si>
    <t>Baie # 1</t>
  </si>
  <si>
    <t>Point de déversement</t>
  </si>
  <si>
    <t>Dernière baie</t>
  </si>
  <si>
    <t xml:space="preserve"> =</t>
  </si>
  <si>
    <t xml:space="preserve"> +</t>
  </si>
  <si>
    <t>tout en permettant de faire une avance par quart.</t>
  </si>
  <si>
    <t>A</t>
  </si>
  <si>
    <t>B</t>
  </si>
  <si>
    <t>C</t>
  </si>
  <si>
    <t xml:space="preserve"> (déblayage, forage, sautage)</t>
  </si>
  <si>
    <t>Volume du matériel à déplacer</t>
  </si>
  <si>
    <t>AVEC UNE CHARGEUSE-NAVETTE</t>
  </si>
  <si>
    <t>Volée</t>
  </si>
  <si>
    <t>Godet</t>
  </si>
  <si>
    <t>Chargement et déchargement</t>
  </si>
  <si>
    <t xml:space="preserve"> Vitesse  </t>
  </si>
  <si>
    <t xml:space="preserve">Quart de travail et disponibilité </t>
  </si>
  <si>
    <t>Distance totale maximale (face - déversement)</t>
  </si>
  <si>
    <t>Volume excavé par volée</t>
  </si>
  <si>
    <t>Volume transporté par godet</t>
  </si>
  <si>
    <t>Temps de chargement</t>
  </si>
  <si>
    <t>Temps de nettoyage de la face</t>
  </si>
  <si>
    <t>Vitesse moyenne de la chargeuse</t>
  </si>
  <si>
    <t>Distance</t>
  </si>
  <si>
    <t>(m)</t>
  </si>
  <si>
    <t>Temps</t>
  </si>
  <si>
    <t>(min)</t>
  </si>
  <si>
    <t>min/godet</t>
  </si>
  <si>
    <t>mètres</t>
  </si>
  <si>
    <t>Facteur de foisonnement</t>
  </si>
  <si>
    <t>Distance maximale pour dégager la face dans les conditions choisies</t>
  </si>
  <si>
    <t>heures</t>
  </si>
  <si>
    <t>Nombre de godets requis</t>
  </si>
  <si>
    <t>min/volée</t>
  </si>
  <si>
    <t>Version : 10 décembre 2002</t>
  </si>
  <si>
    <r>
      <t>Note</t>
    </r>
    <r>
      <rPr>
        <b/>
        <sz val="12"/>
        <rFont val="Arial"/>
        <family val="2"/>
      </rPr>
      <t xml:space="preserve"> :</t>
    </r>
    <r>
      <rPr>
        <b/>
        <u val="single"/>
        <sz val="12"/>
        <rFont val="Arial"/>
        <family val="2"/>
      </rPr>
      <t xml:space="preserve"> </t>
    </r>
  </si>
  <si>
    <t>CALCUL DU TEMPS REQUIS POUR DÉBLAYER LA FACE EN FONCTION DE LA DISTANCE</t>
  </si>
  <si>
    <t>ESPACEMENT DES BAIES EN FONÇAGE DE RAMPE (1 face)</t>
  </si>
  <si>
    <t>minutes</t>
  </si>
  <si>
    <t>Distance maximale (m)</t>
  </si>
  <si>
    <t>Baie précédente</t>
  </si>
  <si>
    <t>Baie suivante</t>
  </si>
  <si>
    <t>Capacité nominale du godet</t>
  </si>
  <si>
    <t>Temps maximal alloué pour dégager la face afin de maintenir le cycle de travail</t>
  </si>
  <si>
    <t>Heures par quart</t>
  </si>
  <si>
    <t>Disponibilité mécanique et électrique</t>
  </si>
  <si>
    <t>Facteur de remplissage du godet</t>
  </si>
  <si>
    <t>Nombre maximal de baies de déblayage requises</t>
  </si>
  <si>
    <t>(même chargeuse-navette et mêmes conditions d'opération)</t>
  </si>
  <si>
    <t>Capacité nominale du godet (m³)</t>
  </si>
  <si>
    <t>Temps non-productif/quart</t>
  </si>
  <si>
    <t>Le but est de déblayer la face de travail au moyen d'une chargeuse-navette en utilisant des baies de déblayage secondaire,</t>
  </si>
  <si>
    <t>Temps maximal alloué par godet</t>
  </si>
  <si>
    <t>SELON LE TEMPS ALLOUÉ POUR LE CYCLE DE TRAVAIL</t>
  </si>
  <si>
    <t>CALCUL DE LA DISTANCE MAXIMALE AVEC UNE CHARGEUSE-NAVETTE</t>
  </si>
  <si>
    <t>Temps de déchargement</t>
  </si>
  <si>
    <t xml:space="preserve">selon les spécifications du fabricant </t>
  </si>
  <si>
    <r>
      <t>Donc, la distance maximale parcourue par la chargeuse-navette selon le temps alloué est</t>
    </r>
    <r>
      <rPr>
        <b/>
        <sz val="12"/>
        <rFont val="Arial"/>
        <family val="2"/>
      </rPr>
      <t xml:space="preserve"> :</t>
    </r>
  </si>
  <si>
    <t>Distance totale maximale avec une chargeuse-navette par quart</t>
  </si>
  <si>
    <t>Nombre de manutentions de matériel par volée</t>
  </si>
  <si>
    <t>Nombre de baies intermédiaires :</t>
  </si>
  <si>
    <t>espacées de 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</si>
</sst>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000000000"/>
    <numFmt numFmtId="173" formatCode="0.00000000000"/>
  </numFmts>
  <fonts count="15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4"/>
      <name val="Arial Black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"/>
      <name val="Tahoma"/>
      <family val="2"/>
    </font>
    <font>
      <b/>
      <sz val="9.7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6" fontId="0" fillId="2" borderId="1" xfId="0" applyNumberFormat="1" applyFill="1" applyBorder="1" applyAlignment="1">
      <alignment/>
    </xf>
    <xf numFmtId="9" fontId="0" fillId="2" borderId="1" xfId="19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19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166" fontId="2" fillId="0" borderId="0" xfId="0" applyNumberFormat="1" applyFont="1" applyAlignment="1">
      <alignment/>
    </xf>
    <xf numFmtId="166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7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/>
    </xf>
    <xf numFmtId="166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/>
    </xf>
    <xf numFmtId="0" fontId="2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1" fontId="2" fillId="3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Temps de déblayage 
en fonction de la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Godet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Fonçage_rampe!$A$69:$A$87</c:f>
              <c:numCache/>
            </c:numRef>
          </c:xVal>
          <c:yVal>
            <c:numRef>
              <c:f>Fonçage_rampe!$B$69:$B$87</c:f>
              <c:numCache/>
            </c:numRef>
          </c:yVal>
          <c:smooth val="0"/>
        </c:ser>
        <c:ser>
          <c:idx val="1"/>
          <c:order val="1"/>
          <c:tx>
            <c:v>Godet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Fonçage_rampe!$A$69:$A$87</c:f>
              <c:numCache/>
            </c:numRef>
          </c:xVal>
          <c:yVal>
            <c:numRef>
              <c:f>Fonçage_rampe!$C$69:$C$87</c:f>
              <c:numCache/>
            </c:numRef>
          </c:yVal>
          <c:smooth val="0"/>
        </c:ser>
        <c:ser>
          <c:idx val="2"/>
          <c:order val="2"/>
          <c:tx>
            <c:v>Godet 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Fonçage_rampe!$A$69:$A$87</c:f>
              <c:numCache/>
            </c:numRef>
          </c:xVal>
          <c:yVal>
            <c:numRef>
              <c:f>Fonçage_rampe!$D$69:$D$87</c:f>
              <c:numCache/>
            </c:numRef>
          </c:yVal>
          <c:smooth val="0"/>
        </c:ser>
        <c:axId val="24698529"/>
        <c:axId val="20960170"/>
      </c:scatterChart>
      <c:val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960170"/>
        <c:crossesAt val="0"/>
        <c:crossBetween val="midCat"/>
        <c:dispUnits/>
        <c:majorUnit val="20"/>
        <c:minorUnit val="10"/>
      </c:valAx>
      <c:valAx>
        <c:axId val="2096017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Temps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469852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48</xdr:row>
      <xdr:rowOff>66675</xdr:rowOff>
    </xdr:from>
    <xdr:to>
      <xdr:col>6</xdr:col>
      <xdr:colOff>638175</xdr:colOff>
      <xdr:row>49</xdr:row>
      <xdr:rowOff>152400</xdr:rowOff>
    </xdr:to>
    <xdr:sp>
      <xdr:nvSpPr>
        <xdr:cNvPr id="1" name="AutoShape 38"/>
        <xdr:cNvSpPr>
          <a:spLocks/>
        </xdr:cNvSpPr>
      </xdr:nvSpPr>
      <xdr:spPr>
        <a:xfrm>
          <a:off x="5305425" y="84010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51</xdr:row>
      <xdr:rowOff>28575</xdr:rowOff>
    </xdr:from>
    <xdr:to>
      <xdr:col>6</xdr:col>
      <xdr:colOff>638175</xdr:colOff>
      <xdr:row>52</xdr:row>
      <xdr:rowOff>114300</xdr:rowOff>
    </xdr:to>
    <xdr:sp>
      <xdr:nvSpPr>
        <xdr:cNvPr id="2" name="AutoShape 39"/>
        <xdr:cNvSpPr>
          <a:spLocks/>
        </xdr:cNvSpPr>
      </xdr:nvSpPr>
      <xdr:spPr>
        <a:xfrm>
          <a:off x="5305425" y="888682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54</xdr:row>
      <xdr:rowOff>47625</xdr:rowOff>
    </xdr:from>
    <xdr:to>
      <xdr:col>6</xdr:col>
      <xdr:colOff>638175</xdr:colOff>
      <xdr:row>55</xdr:row>
      <xdr:rowOff>133350</xdr:rowOff>
    </xdr:to>
    <xdr:sp>
      <xdr:nvSpPr>
        <xdr:cNvPr id="3" name="AutoShape 44"/>
        <xdr:cNvSpPr>
          <a:spLocks/>
        </xdr:cNvSpPr>
      </xdr:nvSpPr>
      <xdr:spPr>
        <a:xfrm>
          <a:off x="5305425" y="9429750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18</xdr:row>
      <xdr:rowOff>76200</xdr:rowOff>
    </xdr:from>
    <xdr:to>
      <xdr:col>6</xdr:col>
      <xdr:colOff>95250</xdr:colOff>
      <xdr:row>18</xdr:row>
      <xdr:rowOff>76200</xdr:rowOff>
    </xdr:to>
    <xdr:sp>
      <xdr:nvSpPr>
        <xdr:cNvPr id="4" name="Line 60"/>
        <xdr:cNvSpPr>
          <a:spLocks/>
        </xdr:cNvSpPr>
      </xdr:nvSpPr>
      <xdr:spPr>
        <a:xfrm>
          <a:off x="3524250" y="3419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13</xdr:row>
      <xdr:rowOff>38100</xdr:rowOff>
    </xdr:from>
    <xdr:to>
      <xdr:col>9</xdr:col>
      <xdr:colOff>352425</xdr:colOff>
      <xdr:row>17</xdr:row>
      <xdr:rowOff>66675</xdr:rowOff>
    </xdr:to>
    <xdr:sp>
      <xdr:nvSpPr>
        <xdr:cNvPr id="5" name="Line 64"/>
        <xdr:cNvSpPr>
          <a:spLocks/>
        </xdr:cNvSpPr>
      </xdr:nvSpPr>
      <xdr:spPr>
        <a:xfrm>
          <a:off x="7010400" y="25717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63</xdr:row>
      <xdr:rowOff>161925</xdr:rowOff>
    </xdr:from>
    <xdr:to>
      <xdr:col>10</xdr:col>
      <xdr:colOff>581025</xdr:colOff>
      <xdr:row>87</xdr:row>
      <xdr:rowOff>0</xdr:rowOff>
    </xdr:to>
    <xdr:graphicFrame>
      <xdr:nvGraphicFramePr>
        <xdr:cNvPr id="6" name="Chart 85"/>
        <xdr:cNvGraphicFramePr/>
      </xdr:nvGraphicFramePr>
      <xdr:xfrm>
        <a:off x="3324225" y="11249025"/>
        <a:ext cx="4524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="75" zoomScaleNormal="75" workbookViewId="0" topLeftCell="A38">
      <selection activeCell="D54" sqref="D54"/>
    </sheetView>
  </sheetViews>
  <sheetFormatPr defaultColWidth="9.140625" defaultRowHeight="12.75"/>
  <cols>
    <col min="1" max="1" width="9.7109375" style="0" customWidth="1"/>
    <col min="2" max="4" width="11.7109375" style="0" customWidth="1"/>
    <col min="5" max="5" width="11.00390625" style="0" customWidth="1"/>
    <col min="6" max="6" width="15.28125" style="0" customWidth="1"/>
    <col min="7" max="7" width="10.421875" style="0" customWidth="1"/>
  </cols>
  <sheetData>
    <row r="2" spans="1:9" ht="22.5">
      <c r="A2" s="26" t="s">
        <v>41</v>
      </c>
      <c r="I2" s="26"/>
    </row>
    <row r="3" ht="22.5">
      <c r="A3" s="26" t="s">
        <v>15</v>
      </c>
    </row>
    <row r="4" spans="1:11" ht="13.5" thickBot="1">
      <c r="A4" s="6"/>
      <c r="B4" s="6"/>
      <c r="C4" s="6"/>
      <c r="D4" s="6"/>
      <c r="E4" s="6"/>
      <c r="F4" s="6"/>
      <c r="G4" s="6"/>
      <c r="H4" s="6"/>
      <c r="I4" s="6" t="s">
        <v>38</v>
      </c>
      <c r="J4" s="6"/>
      <c r="K4" s="6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ht="18">
      <c r="A6" s="1" t="s">
        <v>58</v>
      </c>
    </row>
    <row r="7" ht="18">
      <c r="A7" s="1" t="s">
        <v>57</v>
      </c>
    </row>
    <row r="8" ht="12.75" customHeight="1">
      <c r="A8" s="1"/>
    </row>
    <row r="9" spans="1:2" ht="15.75" customHeight="1">
      <c r="A9" s="21" t="s">
        <v>39</v>
      </c>
      <c r="B9" t="s">
        <v>55</v>
      </c>
    </row>
    <row r="10" spans="1:2" ht="12.75" customHeight="1">
      <c r="A10" s="1"/>
      <c r="B10" t="s">
        <v>9</v>
      </c>
    </row>
    <row r="11" ht="12.75" customHeight="1">
      <c r="A11" s="1"/>
    </row>
    <row r="12" ht="12.75" customHeight="1">
      <c r="A12" s="24" t="s">
        <v>16</v>
      </c>
    </row>
    <row r="13" spans="1:11" ht="12.75" customHeight="1">
      <c r="A13" s="1"/>
      <c r="C13" s="10" t="s">
        <v>22</v>
      </c>
      <c r="D13" s="3">
        <f>3*2.7*2.9</f>
        <v>23.490000000000002</v>
      </c>
      <c r="E13" t="s">
        <v>0</v>
      </c>
      <c r="I13" s="10" t="s">
        <v>14</v>
      </c>
      <c r="J13" s="34">
        <f>+D13*D14</f>
        <v>32.4162</v>
      </c>
      <c r="K13" t="s">
        <v>0</v>
      </c>
    </row>
    <row r="14" spans="1:4" ht="12.75" customHeight="1">
      <c r="A14" s="1"/>
      <c r="C14" s="10" t="s">
        <v>33</v>
      </c>
      <c r="D14" s="3">
        <v>1.38</v>
      </c>
    </row>
    <row r="15" spans="1:3" ht="12.75" customHeight="1">
      <c r="A15" s="1"/>
      <c r="C15" s="10"/>
    </row>
    <row r="16" ht="12.75" customHeight="1">
      <c r="A16" s="24" t="s">
        <v>17</v>
      </c>
    </row>
    <row r="17" spans="3:5" ht="12.75" customHeight="1">
      <c r="C17" s="10" t="s">
        <v>46</v>
      </c>
      <c r="D17" s="2">
        <v>2.3</v>
      </c>
      <c r="E17" t="s">
        <v>0</v>
      </c>
    </row>
    <row r="18" spans="3:9" ht="12.75" customHeight="1">
      <c r="C18" s="10" t="s">
        <v>50</v>
      </c>
      <c r="D18" s="8">
        <v>0.95</v>
      </c>
      <c r="E18" s="65" t="s">
        <v>1</v>
      </c>
      <c r="F18" s="66"/>
      <c r="G18" s="66"/>
      <c r="H18" s="66"/>
      <c r="I18" s="67"/>
    </row>
    <row r="19" spans="3:10" ht="12.75" customHeight="1">
      <c r="C19" s="10" t="s">
        <v>23</v>
      </c>
      <c r="D19" s="2">
        <f>+D17*D18</f>
        <v>2.1849999999999996</v>
      </c>
      <c r="E19" t="s">
        <v>0</v>
      </c>
      <c r="I19" s="9" t="s">
        <v>36</v>
      </c>
      <c r="J19" s="28">
        <f>ROUNDUP(+J13/D19,0)</f>
        <v>15</v>
      </c>
    </row>
    <row r="20" spans="3:9" ht="12.75" customHeight="1">
      <c r="C20" s="10"/>
      <c r="I20" s="10"/>
    </row>
    <row r="21" ht="12.75" customHeight="1">
      <c r="A21" s="24" t="s">
        <v>18</v>
      </c>
    </row>
    <row r="22" spans="3:5" ht="12.75" customHeight="1">
      <c r="C22" s="10" t="s">
        <v>24</v>
      </c>
      <c r="D22" s="7">
        <v>1</v>
      </c>
      <c r="E22" t="s">
        <v>31</v>
      </c>
    </row>
    <row r="23" spans="3:5" ht="12.75" customHeight="1">
      <c r="C23" s="10" t="s">
        <v>59</v>
      </c>
      <c r="D23" s="7">
        <v>0.5</v>
      </c>
      <c r="E23" t="s">
        <v>31</v>
      </c>
    </row>
    <row r="24" spans="3:5" ht="12.75" customHeight="1">
      <c r="C24" s="10" t="s">
        <v>25</v>
      </c>
      <c r="D24" s="7">
        <v>5</v>
      </c>
      <c r="E24" t="s">
        <v>37</v>
      </c>
    </row>
    <row r="25" ht="12.75" customHeight="1">
      <c r="C25" s="10"/>
    </row>
    <row r="26" ht="12" customHeight="1">
      <c r="A26" s="24" t="s">
        <v>19</v>
      </c>
    </row>
    <row r="27" spans="3:9" ht="12.75">
      <c r="C27" s="10" t="s">
        <v>26</v>
      </c>
      <c r="D27" s="27">
        <v>9.5</v>
      </c>
      <c r="E27" t="s">
        <v>2</v>
      </c>
      <c r="F27" s="65" t="s">
        <v>60</v>
      </c>
      <c r="G27" s="75"/>
      <c r="H27" s="75"/>
      <c r="I27" s="76"/>
    </row>
    <row r="28" ht="12.75">
      <c r="E28" s="10"/>
    </row>
    <row r="29" spans="1:11" ht="12.75" customHeight="1">
      <c r="A29" s="69" t="s">
        <v>47</v>
      </c>
      <c r="B29" s="70"/>
      <c r="C29" s="70"/>
      <c r="D29" s="70"/>
      <c r="E29" s="71"/>
      <c r="F29" s="62">
        <v>45</v>
      </c>
      <c r="H29" s="68">
        <f>IF(H42&lt;10,"Impossible dans les conditions actuelles :                                                =&gt; augmenter le temps alloué,             =&gt; et/ou augmenter la capacité du godet.","")</f>
      </c>
      <c r="I29" s="68"/>
      <c r="J29" s="68"/>
      <c r="K29" s="68"/>
    </row>
    <row r="30" spans="1:11" ht="12.75" customHeight="1">
      <c r="A30" s="72"/>
      <c r="B30" s="73"/>
      <c r="C30" s="73"/>
      <c r="D30" s="73"/>
      <c r="E30" s="74"/>
      <c r="F30" s="63"/>
      <c r="G30" s="4" t="s">
        <v>42</v>
      </c>
      <c r="H30" s="68"/>
      <c r="I30" s="68"/>
      <c r="J30" s="68"/>
      <c r="K30" s="68"/>
    </row>
    <row r="31" spans="1:11" ht="12.75">
      <c r="A31" s="12"/>
      <c r="B31" s="13" t="s">
        <v>13</v>
      </c>
      <c r="C31" s="14"/>
      <c r="D31" s="14"/>
      <c r="E31" s="15"/>
      <c r="F31" s="64"/>
      <c r="H31" s="68"/>
      <c r="I31" s="68"/>
      <c r="J31" s="68"/>
      <c r="K31" s="68"/>
    </row>
    <row r="32" spans="8:11" ht="12.75">
      <c r="H32" s="68"/>
      <c r="I32" s="68"/>
      <c r="J32" s="68"/>
      <c r="K32" s="68"/>
    </row>
    <row r="33" spans="1:11" ht="15" customHeight="1">
      <c r="A33" s="24" t="s">
        <v>20</v>
      </c>
      <c r="H33" s="68"/>
      <c r="I33" s="68"/>
      <c r="J33" s="68"/>
      <c r="K33" s="68"/>
    </row>
    <row r="34" ht="12" customHeight="1">
      <c r="A34" s="23"/>
    </row>
    <row r="35" spans="3:5" ht="12.75">
      <c r="C35" s="10" t="s">
        <v>48</v>
      </c>
      <c r="D35" s="3">
        <v>8</v>
      </c>
      <c r="E35" t="s">
        <v>35</v>
      </c>
    </row>
    <row r="36" spans="3:5" ht="12.75">
      <c r="C36" s="10" t="s">
        <v>54</v>
      </c>
      <c r="D36" s="3">
        <v>2.13</v>
      </c>
      <c r="E36" t="s">
        <v>35</v>
      </c>
    </row>
    <row r="37" spans="3:4" ht="12.75">
      <c r="C37" s="10" t="s">
        <v>49</v>
      </c>
      <c r="D37" s="8">
        <v>0.87</v>
      </c>
    </row>
    <row r="38" ht="12.75">
      <c r="E38" s="10"/>
    </row>
    <row r="39" ht="16.5" customHeight="1">
      <c r="A39" s="25" t="s">
        <v>61</v>
      </c>
    </row>
    <row r="40" ht="12.75" customHeight="1">
      <c r="A40" s="21"/>
    </row>
    <row r="41" spans="2:9" ht="12.75" customHeight="1">
      <c r="B41" s="47"/>
      <c r="C41" s="48"/>
      <c r="D41" s="48"/>
      <c r="E41" s="48"/>
      <c r="F41" s="48"/>
      <c r="G41" s="51" t="s">
        <v>56</v>
      </c>
      <c r="H41" s="19">
        <f>+(F29*D37-D24)/J19</f>
        <v>2.2766666666666664</v>
      </c>
      <c r="I41" t="s">
        <v>31</v>
      </c>
    </row>
    <row r="42" spans="2:10" ht="12.75" customHeight="1">
      <c r="B42" s="52"/>
      <c r="C42" s="52"/>
      <c r="D42" s="52"/>
      <c r="E42" s="52"/>
      <c r="F42" s="52"/>
      <c r="G42" s="53" t="s">
        <v>34</v>
      </c>
      <c r="H42" s="79">
        <f>ROUND(+(H41-D22-D23)*D27*1000/60/2,0)</f>
        <v>61</v>
      </c>
      <c r="I42" t="s">
        <v>32</v>
      </c>
      <c r="J42" s="10"/>
    </row>
    <row r="43" spans="1:9" ht="12.75" customHeight="1">
      <c r="A43" s="21"/>
      <c r="B43" s="47"/>
      <c r="C43" s="50"/>
      <c r="D43" s="50"/>
      <c r="E43" s="50"/>
      <c r="F43" s="50"/>
      <c r="G43" s="58" t="s">
        <v>62</v>
      </c>
      <c r="H43" s="80">
        <f>ROUNDDOWN((+D35-D36)*60/F29,0)*H42</f>
        <v>427</v>
      </c>
      <c r="I43" t="s">
        <v>32</v>
      </c>
    </row>
    <row r="44" spans="1:8" ht="12.75" customHeight="1">
      <c r="A44" s="21"/>
      <c r="B44" s="12"/>
      <c r="C44" s="54"/>
      <c r="D44" s="54"/>
      <c r="E44" s="55"/>
      <c r="F44" s="56"/>
      <c r="G44" s="57" t="s">
        <v>51</v>
      </c>
      <c r="H44" s="20">
        <f>+H45</f>
        <v>6</v>
      </c>
    </row>
    <row r="45" spans="1:8" ht="12.75" customHeight="1">
      <c r="A45" s="21"/>
      <c r="B45" s="47"/>
      <c r="C45" s="50"/>
      <c r="D45" s="49"/>
      <c r="E45" s="45"/>
      <c r="F45" s="45"/>
      <c r="G45" s="46" t="s">
        <v>63</v>
      </c>
      <c r="H45" s="20">
        <f>ROUND(+H43/H42-1,0)</f>
        <v>6</v>
      </c>
    </row>
    <row r="46" spans="1:5" ht="15.75">
      <c r="A46" s="21"/>
      <c r="C46" s="5"/>
      <c r="D46" s="5"/>
      <c r="E46" s="5"/>
    </row>
    <row r="47" ht="15.75">
      <c r="A47" s="21"/>
    </row>
    <row r="48" spans="6:8" ht="12.75">
      <c r="F48" s="44" t="s">
        <v>43</v>
      </c>
      <c r="H48" s="4"/>
    </row>
    <row r="49" spans="6:8" ht="12.75">
      <c r="F49" s="77" t="s">
        <v>3</v>
      </c>
      <c r="G49" s="4"/>
      <c r="H49" s="4"/>
    </row>
    <row r="50" spans="6:9" ht="12.75">
      <c r="F50" s="77" t="s">
        <v>4</v>
      </c>
      <c r="H50" s="42">
        <f>H42</f>
        <v>61</v>
      </c>
      <c r="I50" s="4" t="s">
        <v>32</v>
      </c>
    </row>
    <row r="51" spans="6:8" ht="15.75">
      <c r="F51" s="4"/>
      <c r="H51" s="22" t="s">
        <v>8</v>
      </c>
    </row>
    <row r="52" spans="2:8" ht="12.75">
      <c r="B52" s="17"/>
      <c r="D52" s="9" t="s">
        <v>64</v>
      </c>
      <c r="E52" s="81" t="str">
        <f>CONCATENATE(H44-1,"   ")</f>
        <v>5   </v>
      </c>
      <c r="F52" s="77" t="s">
        <v>44</v>
      </c>
      <c r="G52" s="4"/>
      <c r="H52" s="4"/>
    </row>
    <row r="53" spans="4:9" ht="12.75">
      <c r="D53" s="9" t="s">
        <v>65</v>
      </c>
      <c r="E53" s="78" t="str">
        <f>CONCATENATE(H42," mètres")</f>
        <v>61 mètres</v>
      </c>
      <c r="F53" s="77" t="s">
        <v>45</v>
      </c>
      <c r="H53" s="42">
        <f>H42*(H44-1)</f>
        <v>305</v>
      </c>
      <c r="I53" s="4" t="s">
        <v>32</v>
      </c>
    </row>
    <row r="54" spans="6:8" ht="15.75">
      <c r="F54" s="4"/>
      <c r="H54" s="22" t="s">
        <v>8</v>
      </c>
    </row>
    <row r="55" spans="6:8" ht="12.75">
      <c r="F55" s="77" t="s">
        <v>6</v>
      </c>
      <c r="G55" s="18"/>
      <c r="H55" s="4"/>
    </row>
    <row r="56" spans="6:9" ht="12.75">
      <c r="F56" s="77" t="s">
        <v>5</v>
      </c>
      <c r="H56" s="42">
        <f>+H42</f>
        <v>61</v>
      </c>
      <c r="I56" s="4" t="s">
        <v>32</v>
      </c>
    </row>
    <row r="57" ht="15.75">
      <c r="H57" s="22" t="s">
        <v>7</v>
      </c>
    </row>
    <row r="58" spans="3:9" ht="12.75">
      <c r="C58" s="43" t="s">
        <v>21</v>
      </c>
      <c r="H58" s="42">
        <f>+H43</f>
        <v>427</v>
      </c>
      <c r="I58" s="4" t="s">
        <v>32</v>
      </c>
    </row>
    <row r="59" ht="12.75">
      <c r="D59" s="16"/>
    </row>
    <row r="60" ht="12.75">
      <c r="D60" s="16"/>
    </row>
    <row r="61" ht="18">
      <c r="A61" s="1" t="s">
        <v>40</v>
      </c>
    </row>
    <row r="62" ht="18">
      <c r="A62" s="1" t="s">
        <v>52</v>
      </c>
    </row>
    <row r="63" ht="18.75" thickBot="1">
      <c r="A63" s="1"/>
    </row>
    <row r="64" spans="1:4" ht="18">
      <c r="A64" s="1"/>
      <c r="B64" s="59" t="s">
        <v>53</v>
      </c>
      <c r="C64" s="60"/>
      <c r="D64" s="61"/>
    </row>
    <row r="65" spans="1:4" ht="15.75" customHeight="1">
      <c r="A65" s="1"/>
      <c r="B65" s="36" t="s">
        <v>10</v>
      </c>
      <c r="C65" s="37" t="s">
        <v>11</v>
      </c>
      <c r="D65" s="38" t="s">
        <v>12</v>
      </c>
    </row>
    <row r="66" spans="2:6" ht="13.5" thickBot="1">
      <c r="B66" s="39">
        <f>+D17</f>
        <v>2.3</v>
      </c>
      <c r="C66" s="40">
        <v>2.5</v>
      </c>
      <c r="D66" s="41">
        <v>2.7</v>
      </c>
      <c r="E66" s="10"/>
      <c r="F66" s="11"/>
    </row>
    <row r="67" spans="1:4" ht="15">
      <c r="A67" s="32" t="s">
        <v>27</v>
      </c>
      <c r="B67" s="35" t="s">
        <v>29</v>
      </c>
      <c r="C67" s="35" t="s">
        <v>29</v>
      </c>
      <c r="D67" s="35" t="s">
        <v>29</v>
      </c>
    </row>
    <row r="68" spans="1:4" ht="15.75" thickBot="1">
      <c r="A68" s="33" t="s">
        <v>28</v>
      </c>
      <c r="B68" s="33" t="s">
        <v>30</v>
      </c>
      <c r="C68" s="33" t="s">
        <v>30</v>
      </c>
      <c r="D68" s="33" t="s">
        <v>30</v>
      </c>
    </row>
    <row r="69" spans="1:4" ht="12.75">
      <c r="A69" s="31">
        <v>30</v>
      </c>
      <c r="B69" s="29">
        <f>+$D$24+ROUNDUP(+$J$13/$D$18/B$66,0)*($D$22+$D$23+$A69/$D$27/1000*60)/$D$37</f>
        <v>34.12885662431942</v>
      </c>
      <c r="C69" s="29">
        <f aca="true" t="shared" si="0" ref="C69:D87">+$D$24+ROUNDUP(+$J$13/$D$18/C$66,0)*($D$22+$D$23+$A69/$D$27/1000*60)/$D$37</f>
        <v>32.186932849364794</v>
      </c>
      <c r="D69" s="29">
        <f t="shared" si="0"/>
        <v>30.245009074410163</v>
      </c>
    </row>
    <row r="70" spans="1:4" ht="12.75">
      <c r="A70" s="30">
        <f aca="true" t="shared" si="1" ref="A70:A75">+A69+10</f>
        <v>40</v>
      </c>
      <c r="B70" s="29">
        <f aca="true" t="shared" si="2" ref="B70:B87">+$D$24+ROUNDUP(+$J$13/$D$18/B$66,0)*($D$22+$D$23+$A70/$D$27/1000*60)/$D$37</f>
        <v>35.21778584392014</v>
      </c>
      <c r="C70" s="29">
        <f t="shared" si="0"/>
        <v>33.2032667876588</v>
      </c>
      <c r="D70" s="29">
        <f t="shared" si="0"/>
        <v>31.18874773139746</v>
      </c>
    </row>
    <row r="71" spans="1:4" ht="12.75">
      <c r="A71" s="30">
        <f t="shared" si="1"/>
        <v>50</v>
      </c>
      <c r="B71" s="29">
        <f t="shared" si="2"/>
        <v>36.30671506352087</v>
      </c>
      <c r="C71" s="29">
        <f t="shared" si="0"/>
        <v>34.219600725952816</v>
      </c>
      <c r="D71" s="29">
        <f t="shared" si="0"/>
        <v>32.13248638838476</v>
      </c>
    </row>
    <row r="72" spans="1:4" ht="12.75">
      <c r="A72" s="30">
        <f t="shared" si="1"/>
        <v>60</v>
      </c>
      <c r="B72" s="29">
        <f t="shared" si="2"/>
        <v>37.3956442831216</v>
      </c>
      <c r="C72" s="29">
        <f t="shared" si="0"/>
        <v>35.23593466424683</v>
      </c>
      <c r="D72" s="29">
        <f t="shared" si="0"/>
        <v>33.076225045372055</v>
      </c>
    </row>
    <row r="73" spans="1:4" ht="12.75">
      <c r="A73" s="30">
        <f t="shared" si="1"/>
        <v>70</v>
      </c>
      <c r="B73" s="29">
        <f t="shared" si="2"/>
        <v>38.48457350272232</v>
      </c>
      <c r="C73" s="29">
        <f t="shared" si="0"/>
        <v>36.25226860254084</v>
      </c>
      <c r="D73" s="29">
        <f t="shared" si="0"/>
        <v>34.01996370235935</v>
      </c>
    </row>
    <row r="74" spans="1:4" ht="12.75">
      <c r="A74" s="30">
        <f t="shared" si="1"/>
        <v>80</v>
      </c>
      <c r="B74" s="29">
        <f t="shared" si="2"/>
        <v>39.57350272232304</v>
      </c>
      <c r="C74" s="29">
        <f t="shared" si="0"/>
        <v>37.26860254083484</v>
      </c>
      <c r="D74" s="29">
        <f t="shared" si="0"/>
        <v>34.96370235934664</v>
      </c>
    </row>
    <row r="75" spans="1:4" ht="12.75">
      <c r="A75" s="30">
        <f t="shared" si="1"/>
        <v>90</v>
      </c>
      <c r="B75" s="29">
        <f t="shared" si="2"/>
        <v>40.66243194192378</v>
      </c>
      <c r="C75" s="29">
        <f t="shared" si="0"/>
        <v>38.28493647912886</v>
      </c>
      <c r="D75" s="29">
        <f t="shared" si="0"/>
        <v>35.907441016333934</v>
      </c>
    </row>
    <row r="76" spans="1:4" ht="12.75">
      <c r="A76" s="30">
        <f aca="true" t="shared" si="3" ref="A76:A87">+A75+10</f>
        <v>100</v>
      </c>
      <c r="B76" s="29">
        <f t="shared" si="2"/>
        <v>41.75136116152451</v>
      </c>
      <c r="C76" s="29">
        <f t="shared" si="0"/>
        <v>39.30127041742287</v>
      </c>
      <c r="D76" s="29">
        <f t="shared" si="0"/>
        <v>36.85117967332124</v>
      </c>
    </row>
    <row r="77" spans="1:4" ht="12.75">
      <c r="A77" s="30">
        <f t="shared" si="3"/>
        <v>110</v>
      </c>
      <c r="B77" s="29">
        <f t="shared" si="2"/>
        <v>42.84029038112522</v>
      </c>
      <c r="C77" s="29">
        <f t="shared" si="0"/>
        <v>40.31760435571688</v>
      </c>
      <c r="D77" s="29">
        <f t="shared" si="0"/>
        <v>37.794918330308526</v>
      </c>
    </row>
    <row r="78" spans="1:4" ht="12.75">
      <c r="A78" s="30">
        <f t="shared" si="3"/>
        <v>120</v>
      </c>
      <c r="B78" s="29">
        <f t="shared" si="2"/>
        <v>43.92921960072596</v>
      </c>
      <c r="C78" s="29">
        <f t="shared" si="0"/>
        <v>41.33393829401089</v>
      </c>
      <c r="D78" s="29">
        <f t="shared" si="0"/>
        <v>38.738656987295826</v>
      </c>
    </row>
    <row r="79" spans="1:4" ht="12.75">
      <c r="A79" s="30">
        <f t="shared" si="3"/>
        <v>130</v>
      </c>
      <c r="B79" s="29">
        <f t="shared" si="2"/>
        <v>45.01814882032667</v>
      </c>
      <c r="C79" s="29">
        <f t="shared" si="0"/>
        <v>42.350272232304896</v>
      </c>
      <c r="D79" s="29">
        <f t="shared" si="0"/>
        <v>39.68239564428312</v>
      </c>
    </row>
    <row r="80" spans="1:4" ht="12.75">
      <c r="A80" s="30">
        <f t="shared" si="3"/>
        <v>140</v>
      </c>
      <c r="B80" s="29">
        <f t="shared" si="2"/>
        <v>46.10707803992741</v>
      </c>
      <c r="C80" s="29">
        <f t="shared" si="0"/>
        <v>43.366606170598914</v>
      </c>
      <c r="D80" s="29">
        <f t="shared" si="0"/>
        <v>40.62613430127042</v>
      </c>
    </row>
    <row r="81" spans="1:4" ht="12.75">
      <c r="A81" s="30">
        <f t="shared" si="3"/>
        <v>150</v>
      </c>
      <c r="B81" s="29">
        <f t="shared" si="2"/>
        <v>47.19600725952814</v>
      </c>
      <c r="C81" s="29">
        <f t="shared" si="0"/>
        <v>44.38294010889293</v>
      </c>
      <c r="D81" s="29">
        <f t="shared" si="0"/>
        <v>41.56987295825772</v>
      </c>
    </row>
    <row r="82" spans="1:4" ht="12.75">
      <c r="A82" s="30">
        <f t="shared" si="3"/>
        <v>160</v>
      </c>
      <c r="B82" s="29">
        <f t="shared" si="2"/>
        <v>48.28493647912885</v>
      </c>
      <c r="C82" s="29">
        <f t="shared" si="0"/>
        <v>45.399274047186935</v>
      </c>
      <c r="D82" s="29">
        <f t="shared" si="0"/>
        <v>42.513611615245004</v>
      </c>
    </row>
    <row r="83" spans="1:4" ht="12.75">
      <c r="A83" s="30">
        <f t="shared" si="3"/>
        <v>170</v>
      </c>
      <c r="B83" s="29">
        <f t="shared" si="2"/>
        <v>49.37386569872959</v>
      </c>
      <c r="C83" s="29">
        <f t="shared" si="0"/>
        <v>46.415607985480946</v>
      </c>
      <c r="D83" s="29">
        <f t="shared" si="0"/>
        <v>43.457350272232304</v>
      </c>
    </row>
    <row r="84" spans="1:4" ht="12.75">
      <c r="A84" s="30">
        <f t="shared" si="3"/>
        <v>180</v>
      </c>
      <c r="B84" s="29">
        <f t="shared" si="2"/>
        <v>50.46279491833031</v>
      </c>
      <c r="C84" s="29">
        <f t="shared" si="0"/>
        <v>47.43194192377496</v>
      </c>
      <c r="D84" s="29">
        <f t="shared" si="0"/>
        <v>44.4010889292196</v>
      </c>
    </row>
    <row r="85" spans="1:4" ht="12.75">
      <c r="A85" s="30">
        <f t="shared" si="3"/>
        <v>190</v>
      </c>
      <c r="B85" s="29">
        <f t="shared" si="2"/>
        <v>51.55172413793103</v>
      </c>
      <c r="C85" s="29">
        <f t="shared" si="0"/>
        <v>48.44827586206897</v>
      </c>
      <c r="D85" s="29">
        <f t="shared" si="0"/>
        <v>45.3448275862069</v>
      </c>
    </row>
    <row r="86" spans="1:4" ht="12.75">
      <c r="A86" s="30">
        <f t="shared" si="3"/>
        <v>200</v>
      </c>
      <c r="B86" s="29">
        <f t="shared" si="2"/>
        <v>52.64065335753177</v>
      </c>
      <c r="C86" s="29">
        <f t="shared" si="0"/>
        <v>49.464609800362986</v>
      </c>
      <c r="D86" s="29">
        <f t="shared" si="0"/>
        <v>46.2885662431942</v>
      </c>
    </row>
    <row r="87" spans="1:4" ht="12.75">
      <c r="A87" s="30">
        <f t="shared" si="3"/>
        <v>210</v>
      </c>
      <c r="B87" s="29">
        <f t="shared" si="2"/>
        <v>53.72958257713248</v>
      </c>
      <c r="C87" s="29">
        <f t="shared" si="0"/>
        <v>50.48094373865699</v>
      </c>
      <c r="D87" s="29">
        <f t="shared" si="0"/>
        <v>47.23230490018148</v>
      </c>
    </row>
  </sheetData>
  <mergeCells count="6">
    <mergeCell ref="B64:D64"/>
    <mergeCell ref="F29:F31"/>
    <mergeCell ref="E18:I18"/>
    <mergeCell ref="H29:K33"/>
    <mergeCell ref="A29:E30"/>
    <mergeCell ref="F27:I27"/>
  </mergeCells>
  <printOptions/>
  <pageMargins left="0.75" right="0.75" top="1" bottom="1" header="0.5" footer="0.5"/>
  <pageSetup cellComments="asDisplayed" horizontalDpi="600" verticalDpi="600" orientation="portrait" scale="75" r:id="rId4"/>
  <headerFooter alignWithMargins="0">
    <oddFooter>&amp;LFichier : &amp;F
Onglet : &amp;A
Page &amp;P de &amp;N&amp;CMine-laboratoire
Val-d'Or&amp;R&amp;D
&amp;T</oddFooter>
  </headerFooter>
  <rowBreaks count="1" manualBreakCount="1">
    <brk id="5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NRCan-RNCan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2002-12-12T13:58:49Z</cp:lastPrinted>
  <dcterms:created xsi:type="dcterms:W3CDTF">2000-12-07T17:12:01Z</dcterms:created>
  <dcterms:modified xsi:type="dcterms:W3CDTF">2002-12-12T14:23:45Z</dcterms:modified>
  <cp:category/>
  <cp:version/>
  <cp:contentType/>
  <cp:contentStatus/>
</cp:coreProperties>
</file>