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65" windowWidth="11580" windowHeight="2925" tabRatio="601" activeTab="0"/>
  </bookViews>
  <sheets>
    <sheet name="Dilution_Dév." sheetId="1" r:id="rId1"/>
  </sheets>
  <definedNames>
    <definedName name="_xlnm.Print_Titles" localSheetId="0">'Dilution_Dév.'!$1:$6</definedName>
  </definedNames>
  <calcPr fullCalcOnLoad="1"/>
</workbook>
</file>

<file path=xl/comments1.xml><?xml version="1.0" encoding="utf-8"?>
<comments xmlns="http://schemas.openxmlformats.org/spreadsheetml/2006/main">
  <authors>
    <author>rolacroi</author>
  </authors>
  <commentList>
    <comment ref="C30" authorId="0">
      <text>
        <r>
          <rPr>
            <b/>
            <sz val="8"/>
            <rFont val="Tahoma"/>
            <family val="0"/>
          </rPr>
          <t>Dimensions du conduit de ventilation incluant l'installation</t>
        </r>
      </text>
    </comment>
  </commentList>
</comments>
</file>

<file path=xl/sharedStrings.xml><?xml version="1.0" encoding="utf-8"?>
<sst xmlns="http://schemas.openxmlformats.org/spreadsheetml/2006/main" count="152" uniqueCount="67">
  <si>
    <t>tonnage</t>
  </si>
  <si>
    <t>minerai</t>
  </si>
  <si>
    <t xml:space="preserve"> % dilution</t>
  </si>
  <si>
    <t>stérile</t>
  </si>
  <si>
    <t>total</t>
  </si>
  <si>
    <t>par mètre d'avance</t>
  </si>
  <si>
    <r>
      <t xml:space="preserve">A </t>
    </r>
    <r>
      <rPr>
        <b/>
        <vertAlign val="subscript"/>
        <sz val="10"/>
        <rFont val="Arial"/>
        <family val="2"/>
      </rPr>
      <t>1</t>
    </r>
  </si>
  <si>
    <r>
      <t xml:space="preserve">B </t>
    </r>
    <r>
      <rPr>
        <b/>
        <vertAlign val="subscript"/>
        <sz val="10"/>
        <rFont val="Arial"/>
        <family val="2"/>
      </rPr>
      <t>1</t>
    </r>
  </si>
  <si>
    <r>
      <t xml:space="preserve">A </t>
    </r>
    <r>
      <rPr>
        <b/>
        <vertAlign val="subscript"/>
        <sz val="10"/>
        <rFont val="Arial"/>
        <family val="2"/>
      </rPr>
      <t>2</t>
    </r>
  </si>
  <si>
    <r>
      <t xml:space="preserve">B </t>
    </r>
    <r>
      <rPr>
        <b/>
        <vertAlign val="subscript"/>
        <sz val="10"/>
        <rFont val="Arial"/>
        <family val="2"/>
      </rPr>
      <t>2</t>
    </r>
  </si>
  <si>
    <r>
      <t xml:space="preserve">b </t>
    </r>
    <r>
      <rPr>
        <b/>
        <vertAlign val="subscript"/>
        <sz val="10"/>
        <rFont val="Arial"/>
        <family val="2"/>
      </rPr>
      <t>1</t>
    </r>
  </si>
  <si>
    <r>
      <t xml:space="preserve">b </t>
    </r>
    <r>
      <rPr>
        <b/>
        <vertAlign val="subscript"/>
        <sz val="10"/>
        <rFont val="Arial"/>
        <family val="2"/>
      </rPr>
      <t>2</t>
    </r>
  </si>
  <si>
    <t>Cas 1  -  Veine verticale</t>
  </si>
  <si>
    <t>Minerai</t>
  </si>
  <si>
    <t>a</t>
  </si>
  <si>
    <t>b</t>
  </si>
  <si>
    <t>c</t>
  </si>
  <si>
    <t>Galerie</t>
  </si>
  <si>
    <t>Dégagement</t>
  </si>
  <si>
    <t>Équipement</t>
  </si>
  <si>
    <t>d</t>
  </si>
  <si>
    <t>Étape 1</t>
  </si>
  <si>
    <t>Étape 2</t>
  </si>
  <si>
    <t>Étape 3</t>
  </si>
  <si>
    <t>Cas 5  -   Minerai sur un mur et au toit</t>
  </si>
  <si>
    <t>Cas 3 -  Veine horizontale</t>
  </si>
  <si>
    <t>(g/t)</t>
  </si>
  <si>
    <t>volume (m³)</t>
  </si>
  <si>
    <t>DILUTION LORS DU DÉVELOPPEMENT</t>
  </si>
  <si>
    <r>
      <t xml:space="preserve">Choisir le cas approprié </t>
    </r>
    <r>
      <rPr>
        <sz val="14"/>
        <rFont val="Arial"/>
        <family val="2"/>
      </rPr>
      <t>(s'applique à une galerie, sous-galerie, monterie)</t>
    </r>
  </si>
  <si>
    <t>Densité</t>
  </si>
  <si>
    <t>du stérile</t>
  </si>
  <si>
    <t>du minerai</t>
  </si>
  <si>
    <t>Teneur du</t>
  </si>
  <si>
    <t>minerai (g/t)</t>
  </si>
  <si>
    <t>stérile (g/t)</t>
  </si>
  <si>
    <t>teneur du minerai</t>
  </si>
  <si>
    <t>teneur du stérile</t>
  </si>
  <si>
    <r>
      <t xml:space="preserve">H </t>
    </r>
    <r>
      <rPr>
        <b/>
        <vertAlign val="subscript"/>
        <sz val="10"/>
        <rFont val="Arial"/>
        <family val="2"/>
      </rPr>
      <t>minerai</t>
    </r>
  </si>
  <si>
    <r>
      <t xml:space="preserve">H </t>
    </r>
    <r>
      <rPr>
        <b/>
        <vertAlign val="subscript"/>
        <sz val="10"/>
        <rFont val="Arial"/>
        <family val="2"/>
      </rPr>
      <t>équipement</t>
    </r>
  </si>
  <si>
    <r>
      <t xml:space="preserve">L </t>
    </r>
    <r>
      <rPr>
        <b/>
        <vertAlign val="subscript"/>
        <sz val="10"/>
        <rFont val="Arial"/>
        <family val="2"/>
      </rPr>
      <t>équipement</t>
    </r>
  </si>
  <si>
    <r>
      <t xml:space="preserve">V </t>
    </r>
    <r>
      <rPr>
        <b/>
        <vertAlign val="subscript"/>
        <sz val="10"/>
        <rFont val="Arial"/>
        <family val="2"/>
      </rPr>
      <t>service</t>
    </r>
  </si>
  <si>
    <r>
      <t xml:space="preserve">H </t>
    </r>
    <r>
      <rPr>
        <b/>
        <vertAlign val="subscript"/>
        <sz val="10"/>
        <rFont val="Arial"/>
        <family val="2"/>
      </rPr>
      <t>galerie</t>
    </r>
  </si>
  <si>
    <r>
      <t xml:space="preserve">L </t>
    </r>
    <r>
      <rPr>
        <b/>
        <vertAlign val="subscript"/>
        <sz val="10"/>
        <rFont val="Arial"/>
        <family val="2"/>
      </rPr>
      <t>galerie</t>
    </r>
  </si>
  <si>
    <t>Densité du</t>
  </si>
  <si>
    <r>
      <t xml:space="preserve">L </t>
    </r>
    <r>
      <rPr>
        <b/>
        <vertAlign val="subscript"/>
        <sz val="10"/>
        <rFont val="Arial"/>
        <family val="2"/>
      </rPr>
      <t>minerai</t>
    </r>
  </si>
  <si>
    <r>
      <t xml:space="preserve">b 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maximum</t>
    </r>
  </si>
  <si>
    <r>
      <t>Note</t>
    </r>
    <r>
      <rPr>
        <b/>
        <sz val="12"/>
        <rFont val="Arial"/>
        <family val="2"/>
      </rPr>
      <t xml:space="preserve">:  </t>
    </r>
    <r>
      <rPr>
        <sz val="10"/>
        <rFont val="Arial"/>
        <family val="2"/>
      </rPr>
      <t xml:space="preserve">b 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ne peut être plus grand que les</t>
    </r>
  </si>
  <si>
    <t>teneur usinée</t>
  </si>
  <si>
    <t xml:space="preserve">    les paramètres de dégagement (b,c,d)</t>
  </si>
  <si>
    <t>Cas 2  -  Dimensions optimisées pour veine sub-horizontale</t>
  </si>
  <si>
    <t xml:space="preserve"> - ajuster la largeur de la galerie jusqu'à ce que</t>
  </si>
  <si>
    <t>Pendage °</t>
  </si>
  <si>
    <t xml:space="preserve"> - entrer les dimensions de l'équipement;</t>
  </si>
  <si>
    <t xml:space="preserve"> - entrer le dégagement minimum requis dans la case "a";</t>
  </si>
  <si>
    <t xml:space="preserve"> - entrer l'épaisseur du minerai et le pendage;</t>
  </si>
  <si>
    <t xml:space="preserve"> - entrer les dimensions requises pour le conduit de ventilation;</t>
  </si>
  <si>
    <t xml:space="preserve"> - entrer la largeur de la galerie; </t>
  </si>
  <si>
    <t>Étapes d'utilisation:</t>
  </si>
  <si>
    <t>Densité du stérile</t>
  </si>
  <si>
    <t>Densité du minerai</t>
  </si>
  <si>
    <t>Cas 4 - Minerai couvrant deux (2) coins</t>
  </si>
  <si>
    <t xml:space="preserve"> - optimiser la dilution en changeant la largeur de la galerie.</t>
  </si>
  <si>
    <t xml:space="preserve">    correspondent à votre choix;</t>
  </si>
  <si>
    <t xml:space="preserve"> - vérifier les résultats du calcul de dilution;  </t>
  </si>
  <si>
    <r>
      <t xml:space="preserve">E </t>
    </r>
    <r>
      <rPr>
        <b/>
        <vertAlign val="subscript"/>
        <sz val="10"/>
        <rFont val="Arial"/>
        <family val="2"/>
      </rPr>
      <t>minerai</t>
    </r>
  </si>
  <si>
    <t xml:space="preserve">   dimensions diagonales de la galerie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</si>
</sst>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0"/>
    <numFmt numFmtId="188" formatCode="0.0000000000"/>
  </numFmts>
  <fonts count="19">
    <font>
      <sz val="10"/>
      <name val="Arial"/>
      <family val="0"/>
    </font>
    <font>
      <vertAlign val="subscript"/>
      <sz val="10"/>
      <name val="Arial"/>
      <family val="2"/>
    </font>
    <font>
      <sz val="20"/>
      <name val="Arial"/>
      <family val="2"/>
    </font>
    <font>
      <b/>
      <sz val="20"/>
      <name val="Arial Black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86" fontId="0" fillId="4" borderId="6" xfId="0" applyNumberFormat="1" applyFill="1" applyBorder="1" applyAlignment="1">
      <alignment horizontal="center"/>
    </xf>
    <xf numFmtId="186" fontId="0" fillId="4" borderId="7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186" fontId="0" fillId="4" borderId="9" xfId="0" applyNumberFormat="1" applyFill="1" applyBorder="1" applyAlignment="1">
      <alignment horizontal="center"/>
    </xf>
    <xf numFmtId="186" fontId="0" fillId="4" borderId="10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186" fontId="0" fillId="4" borderId="12" xfId="0" applyNumberFormat="1" applyFill="1" applyBorder="1" applyAlignment="1">
      <alignment horizontal="center"/>
    </xf>
    <xf numFmtId="186" fontId="0" fillId="4" borderId="13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9" fontId="0" fillId="4" borderId="5" xfId="19" applyFill="1" applyBorder="1" applyAlignment="1">
      <alignment horizontal="center"/>
    </xf>
    <xf numFmtId="0" fontId="4" fillId="0" borderId="0" xfId="0" applyFont="1" applyAlignment="1">
      <alignment/>
    </xf>
    <xf numFmtId="186" fontId="0" fillId="3" borderId="5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4" borderId="15" xfId="0" applyNumberFormat="1" applyFill="1" applyBorder="1" applyAlignment="1">
      <alignment horizontal="center"/>
    </xf>
    <xf numFmtId="0" fontId="7" fillId="0" borderId="0" xfId="0" applyFont="1" applyAlignment="1">
      <alignment/>
    </xf>
    <xf numFmtId="2" fontId="0" fillId="4" borderId="5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0" fontId="17" fillId="0" borderId="0" xfId="0" applyFont="1" applyAlignment="1">
      <alignment/>
    </xf>
    <xf numFmtId="2" fontId="0" fillId="4" borderId="2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0" fillId="0" borderId="0" xfId="0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10</xdr:row>
      <xdr:rowOff>0</xdr:rowOff>
    </xdr:from>
    <xdr:to>
      <xdr:col>9</xdr:col>
      <xdr:colOff>590550</xdr:colOff>
      <xdr:row>17</xdr:row>
      <xdr:rowOff>9525</xdr:rowOff>
    </xdr:to>
    <xdr:sp>
      <xdr:nvSpPr>
        <xdr:cNvPr id="1" name="Polygon 2"/>
        <xdr:cNvSpPr>
          <a:spLocks/>
        </xdr:cNvSpPr>
      </xdr:nvSpPr>
      <xdr:spPr>
        <a:xfrm>
          <a:off x="6496050" y="2114550"/>
          <a:ext cx="1362075" cy="1190625"/>
        </a:xfrm>
        <a:custGeom>
          <a:pathLst>
            <a:path h="120" w="143">
              <a:moveTo>
                <a:pt x="0" y="119"/>
              </a:moveTo>
              <a:lnTo>
                <a:pt x="0" y="0"/>
              </a:lnTo>
              <a:lnTo>
                <a:pt x="143" y="0"/>
              </a:lnTo>
              <a:lnTo>
                <a:pt x="143" y="120"/>
              </a:lnTo>
              <a:lnTo>
                <a:pt x="0" y="1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10</xdr:row>
      <xdr:rowOff>0</xdr:rowOff>
    </xdr:from>
    <xdr:to>
      <xdr:col>9</xdr:col>
      <xdr:colOff>504825</xdr:colOff>
      <xdr:row>17</xdr:row>
      <xdr:rowOff>9525</xdr:rowOff>
    </xdr:to>
    <xdr:sp>
      <xdr:nvSpPr>
        <xdr:cNvPr id="2" name="Polygon 7"/>
        <xdr:cNvSpPr>
          <a:spLocks/>
        </xdr:cNvSpPr>
      </xdr:nvSpPr>
      <xdr:spPr>
        <a:xfrm>
          <a:off x="6696075" y="2114550"/>
          <a:ext cx="1076325" cy="1190625"/>
        </a:xfrm>
        <a:custGeom>
          <a:pathLst>
            <a:path h="120" w="113">
              <a:moveTo>
                <a:pt x="0" y="120"/>
              </a:moveTo>
              <a:lnTo>
                <a:pt x="46" y="0"/>
              </a:lnTo>
              <a:lnTo>
                <a:pt x="113" y="0"/>
              </a:lnTo>
              <a:lnTo>
                <a:pt x="65" y="120"/>
              </a:lnTo>
              <a:lnTo>
                <a:pt x="0" y="120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10</xdr:row>
      <xdr:rowOff>0</xdr:rowOff>
    </xdr:from>
    <xdr:to>
      <xdr:col>10</xdr:col>
      <xdr:colOff>152400</xdr:colOff>
      <xdr:row>16</xdr:row>
      <xdr:rowOff>152400</xdr:rowOff>
    </xdr:to>
    <xdr:sp>
      <xdr:nvSpPr>
        <xdr:cNvPr id="3" name="Line 10"/>
        <xdr:cNvSpPr>
          <a:spLocks/>
        </xdr:cNvSpPr>
      </xdr:nvSpPr>
      <xdr:spPr>
        <a:xfrm flipH="1">
          <a:off x="8181975" y="21145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9</xdr:row>
      <xdr:rowOff>95250</xdr:rowOff>
    </xdr:from>
    <xdr:to>
      <xdr:col>9</xdr:col>
      <xdr:colOff>514350</xdr:colOff>
      <xdr:row>9</xdr:row>
      <xdr:rowOff>95250</xdr:rowOff>
    </xdr:to>
    <xdr:sp>
      <xdr:nvSpPr>
        <xdr:cNvPr id="4" name="Line 11"/>
        <xdr:cNvSpPr>
          <a:spLocks/>
        </xdr:cNvSpPr>
      </xdr:nvSpPr>
      <xdr:spPr>
        <a:xfrm>
          <a:off x="7162800" y="2009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571500</xdr:colOff>
      <xdr:row>18</xdr:row>
      <xdr:rowOff>0</xdr:rowOff>
    </xdr:to>
    <xdr:sp>
      <xdr:nvSpPr>
        <xdr:cNvPr id="5" name="Line 12"/>
        <xdr:cNvSpPr>
          <a:spLocks/>
        </xdr:cNvSpPr>
      </xdr:nvSpPr>
      <xdr:spPr>
        <a:xfrm>
          <a:off x="6505575" y="3457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13</xdr:row>
      <xdr:rowOff>0</xdr:rowOff>
    </xdr:from>
    <xdr:to>
      <xdr:col>10</xdr:col>
      <xdr:colOff>676275</xdr:colOff>
      <xdr:row>14</xdr:row>
      <xdr:rowOff>85725</xdr:rowOff>
    </xdr:to>
    <xdr:sp>
      <xdr:nvSpPr>
        <xdr:cNvPr id="6" name="Rectangle 13"/>
        <xdr:cNvSpPr>
          <a:spLocks/>
        </xdr:cNvSpPr>
      </xdr:nvSpPr>
      <xdr:spPr>
        <a:xfrm>
          <a:off x="8315325" y="2609850"/>
          <a:ext cx="3905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gal</a:t>
          </a:r>
        </a:p>
      </xdr:txBody>
    </xdr:sp>
    <xdr:clientData/>
  </xdr:twoCellAnchor>
  <xdr:twoCellAnchor>
    <xdr:from>
      <xdr:col>9</xdr:col>
      <xdr:colOff>0</xdr:colOff>
      <xdr:row>7</xdr:row>
      <xdr:rowOff>47625</xdr:rowOff>
    </xdr:from>
    <xdr:to>
      <xdr:col>9</xdr:col>
      <xdr:colOff>466725</xdr:colOff>
      <xdr:row>9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7267575" y="16478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8</xdr:col>
      <xdr:colOff>428625</xdr:colOff>
      <xdr:row>18</xdr:row>
      <xdr:rowOff>85725</xdr:rowOff>
    </xdr:from>
    <xdr:to>
      <xdr:col>9</xdr:col>
      <xdr:colOff>38100</xdr:colOff>
      <xdr:row>20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6934200" y="3543300"/>
          <a:ext cx="371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gal</a:t>
          </a:r>
        </a:p>
      </xdr:txBody>
    </xdr:sp>
    <xdr:clientData/>
  </xdr:twoCellAnchor>
  <xdr:twoCellAnchor>
    <xdr:from>
      <xdr:col>7</xdr:col>
      <xdr:colOff>752475</xdr:colOff>
      <xdr:row>55</xdr:row>
      <xdr:rowOff>0</xdr:rowOff>
    </xdr:from>
    <xdr:to>
      <xdr:col>9</xdr:col>
      <xdr:colOff>590550</xdr:colOff>
      <xdr:row>62</xdr:row>
      <xdr:rowOff>9525</xdr:rowOff>
    </xdr:to>
    <xdr:sp>
      <xdr:nvSpPr>
        <xdr:cNvPr id="9" name="Polygon 18"/>
        <xdr:cNvSpPr>
          <a:spLocks/>
        </xdr:cNvSpPr>
      </xdr:nvSpPr>
      <xdr:spPr>
        <a:xfrm>
          <a:off x="6496050" y="10010775"/>
          <a:ext cx="1362075" cy="1190625"/>
        </a:xfrm>
        <a:custGeom>
          <a:pathLst>
            <a:path h="120" w="143">
              <a:moveTo>
                <a:pt x="0" y="119"/>
              </a:moveTo>
              <a:lnTo>
                <a:pt x="0" y="0"/>
              </a:lnTo>
              <a:lnTo>
                <a:pt x="143" y="0"/>
              </a:lnTo>
              <a:lnTo>
                <a:pt x="143" y="120"/>
              </a:lnTo>
              <a:lnTo>
                <a:pt x="0" y="1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55</xdr:row>
      <xdr:rowOff>104775</xdr:rowOff>
    </xdr:from>
    <xdr:to>
      <xdr:col>9</xdr:col>
      <xdr:colOff>590550</xdr:colOff>
      <xdr:row>61</xdr:row>
      <xdr:rowOff>66675</xdr:rowOff>
    </xdr:to>
    <xdr:sp>
      <xdr:nvSpPr>
        <xdr:cNvPr id="10" name="Polygon 19"/>
        <xdr:cNvSpPr>
          <a:spLocks/>
        </xdr:cNvSpPr>
      </xdr:nvSpPr>
      <xdr:spPr>
        <a:xfrm>
          <a:off x="6486525" y="10115550"/>
          <a:ext cx="1371600" cy="962025"/>
        </a:xfrm>
        <a:custGeom>
          <a:pathLst>
            <a:path h="98" w="144">
              <a:moveTo>
                <a:pt x="0" y="32"/>
              </a:moveTo>
              <a:lnTo>
                <a:pt x="144" y="0"/>
              </a:lnTo>
              <a:lnTo>
                <a:pt x="144" y="65"/>
              </a:lnTo>
              <a:lnTo>
                <a:pt x="1" y="98"/>
              </a:lnTo>
              <a:lnTo>
                <a:pt x="0" y="32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55</xdr:row>
      <xdr:rowOff>0</xdr:rowOff>
    </xdr:from>
    <xdr:to>
      <xdr:col>10</xdr:col>
      <xdr:colOff>152400</xdr:colOff>
      <xdr:row>61</xdr:row>
      <xdr:rowOff>152400</xdr:rowOff>
    </xdr:to>
    <xdr:sp>
      <xdr:nvSpPr>
        <xdr:cNvPr id="11" name="Line 20"/>
        <xdr:cNvSpPr>
          <a:spLocks/>
        </xdr:cNvSpPr>
      </xdr:nvSpPr>
      <xdr:spPr>
        <a:xfrm flipH="1">
          <a:off x="8181975" y="100107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9</xdr:col>
      <xdr:colOff>571500</xdr:colOff>
      <xdr:row>63</xdr:row>
      <xdr:rowOff>0</xdr:rowOff>
    </xdr:to>
    <xdr:sp>
      <xdr:nvSpPr>
        <xdr:cNvPr id="12" name="Line 22"/>
        <xdr:cNvSpPr>
          <a:spLocks/>
        </xdr:cNvSpPr>
      </xdr:nvSpPr>
      <xdr:spPr>
        <a:xfrm>
          <a:off x="6505575" y="113538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58</xdr:row>
      <xdr:rowOff>0</xdr:rowOff>
    </xdr:from>
    <xdr:to>
      <xdr:col>11</xdr:col>
      <xdr:colOff>333375</xdr:colOff>
      <xdr:row>59</xdr:row>
      <xdr:rowOff>104775</xdr:rowOff>
    </xdr:to>
    <xdr:sp>
      <xdr:nvSpPr>
        <xdr:cNvPr id="13" name="Rectangle 23"/>
        <xdr:cNvSpPr>
          <a:spLocks/>
        </xdr:cNvSpPr>
      </xdr:nvSpPr>
      <xdr:spPr>
        <a:xfrm>
          <a:off x="8315325" y="10506075"/>
          <a:ext cx="8096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gal</a:t>
          </a:r>
        </a:p>
      </xdr:txBody>
    </xdr:sp>
    <xdr:clientData/>
  </xdr:twoCellAnchor>
  <xdr:twoCellAnchor>
    <xdr:from>
      <xdr:col>7</xdr:col>
      <xdr:colOff>38100</xdr:colOff>
      <xdr:row>58</xdr:row>
      <xdr:rowOff>19050</xdr:rowOff>
    </xdr:from>
    <xdr:to>
      <xdr:col>7</xdr:col>
      <xdr:colOff>504825</xdr:colOff>
      <xdr:row>59</xdr:row>
      <xdr:rowOff>142875</xdr:rowOff>
    </xdr:to>
    <xdr:sp>
      <xdr:nvSpPr>
        <xdr:cNvPr id="14" name="Rectangle 24"/>
        <xdr:cNvSpPr>
          <a:spLocks/>
        </xdr:cNvSpPr>
      </xdr:nvSpPr>
      <xdr:spPr>
        <a:xfrm>
          <a:off x="5781675" y="10525125"/>
          <a:ext cx="4667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min</a:t>
          </a:r>
        </a:p>
      </xdr:txBody>
    </xdr:sp>
    <xdr:clientData/>
  </xdr:twoCellAnchor>
  <xdr:twoCellAnchor>
    <xdr:from>
      <xdr:col>8</xdr:col>
      <xdr:colOff>428625</xdr:colOff>
      <xdr:row>63</xdr:row>
      <xdr:rowOff>85725</xdr:rowOff>
    </xdr:from>
    <xdr:to>
      <xdr:col>9</xdr:col>
      <xdr:colOff>342900</xdr:colOff>
      <xdr:row>65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6934200" y="11439525"/>
          <a:ext cx="6762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gal</a:t>
          </a:r>
        </a:p>
      </xdr:txBody>
    </xdr:sp>
    <xdr:clientData/>
  </xdr:twoCellAnchor>
  <xdr:twoCellAnchor>
    <xdr:from>
      <xdr:col>7</xdr:col>
      <xdr:colOff>752475</xdr:colOff>
      <xdr:row>72</xdr:row>
      <xdr:rowOff>0</xdr:rowOff>
    </xdr:from>
    <xdr:to>
      <xdr:col>9</xdr:col>
      <xdr:colOff>590550</xdr:colOff>
      <xdr:row>79</xdr:row>
      <xdr:rowOff>9525</xdr:rowOff>
    </xdr:to>
    <xdr:sp>
      <xdr:nvSpPr>
        <xdr:cNvPr id="16" name="Polygon 26"/>
        <xdr:cNvSpPr>
          <a:spLocks/>
        </xdr:cNvSpPr>
      </xdr:nvSpPr>
      <xdr:spPr>
        <a:xfrm>
          <a:off x="6496050" y="12963525"/>
          <a:ext cx="1362075" cy="1181100"/>
        </a:xfrm>
        <a:custGeom>
          <a:pathLst>
            <a:path h="120" w="143">
              <a:moveTo>
                <a:pt x="0" y="119"/>
              </a:moveTo>
              <a:lnTo>
                <a:pt x="0" y="0"/>
              </a:lnTo>
              <a:lnTo>
                <a:pt x="143" y="0"/>
              </a:lnTo>
              <a:lnTo>
                <a:pt x="143" y="120"/>
              </a:lnTo>
              <a:lnTo>
                <a:pt x="0" y="1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72</xdr:row>
      <xdr:rowOff>0</xdr:rowOff>
    </xdr:from>
    <xdr:to>
      <xdr:col>9</xdr:col>
      <xdr:colOff>590550</xdr:colOff>
      <xdr:row>79</xdr:row>
      <xdr:rowOff>9525</xdr:rowOff>
    </xdr:to>
    <xdr:sp>
      <xdr:nvSpPr>
        <xdr:cNvPr id="17" name="Polygon 27"/>
        <xdr:cNvSpPr>
          <a:spLocks/>
        </xdr:cNvSpPr>
      </xdr:nvSpPr>
      <xdr:spPr>
        <a:xfrm>
          <a:off x="6496050" y="12963525"/>
          <a:ext cx="1362075" cy="1181100"/>
        </a:xfrm>
        <a:custGeom>
          <a:pathLst>
            <a:path h="120" w="143">
              <a:moveTo>
                <a:pt x="0" y="92"/>
              </a:moveTo>
              <a:lnTo>
                <a:pt x="67" y="0"/>
              </a:lnTo>
              <a:lnTo>
                <a:pt x="143" y="0"/>
              </a:lnTo>
              <a:lnTo>
                <a:pt x="143" y="50"/>
              </a:lnTo>
              <a:lnTo>
                <a:pt x="86" y="120"/>
              </a:lnTo>
              <a:lnTo>
                <a:pt x="0" y="119"/>
              </a:lnTo>
              <a:lnTo>
                <a:pt x="0" y="92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72</xdr:row>
      <xdr:rowOff>9525</xdr:rowOff>
    </xdr:from>
    <xdr:to>
      <xdr:col>10</xdr:col>
      <xdr:colOff>647700</xdr:colOff>
      <xdr:row>79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8677275" y="129730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85725</xdr:rowOff>
    </xdr:from>
    <xdr:to>
      <xdr:col>8</xdr:col>
      <xdr:colOff>619125</xdr:colOff>
      <xdr:row>71</xdr:row>
      <xdr:rowOff>85725</xdr:rowOff>
    </xdr:to>
    <xdr:sp>
      <xdr:nvSpPr>
        <xdr:cNvPr id="19" name="Line 29"/>
        <xdr:cNvSpPr>
          <a:spLocks/>
        </xdr:cNvSpPr>
      </xdr:nvSpPr>
      <xdr:spPr>
        <a:xfrm>
          <a:off x="6505575" y="12868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82</xdr:row>
      <xdr:rowOff>38100</xdr:rowOff>
    </xdr:from>
    <xdr:to>
      <xdr:col>9</xdr:col>
      <xdr:colOff>561975</xdr:colOff>
      <xdr:row>82</xdr:row>
      <xdr:rowOff>38100</xdr:rowOff>
    </xdr:to>
    <xdr:sp>
      <xdr:nvSpPr>
        <xdr:cNvPr id="20" name="Line 30"/>
        <xdr:cNvSpPr>
          <a:spLocks/>
        </xdr:cNvSpPr>
      </xdr:nvSpPr>
      <xdr:spPr>
        <a:xfrm>
          <a:off x="6496050" y="14687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75</xdr:row>
      <xdr:rowOff>0</xdr:rowOff>
    </xdr:from>
    <xdr:to>
      <xdr:col>11</xdr:col>
      <xdr:colOff>428625</xdr:colOff>
      <xdr:row>76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8753475" y="13468350"/>
          <a:ext cx="4667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gal</a:t>
          </a:r>
        </a:p>
      </xdr:txBody>
    </xdr:sp>
    <xdr:clientData/>
  </xdr:twoCellAnchor>
  <xdr:twoCellAnchor>
    <xdr:from>
      <xdr:col>8</xdr:col>
      <xdr:colOff>438150</xdr:colOff>
      <xdr:row>83</xdr:row>
      <xdr:rowOff>0</xdr:rowOff>
    </xdr:from>
    <xdr:to>
      <xdr:col>9</xdr:col>
      <xdr:colOff>47625</xdr:colOff>
      <xdr:row>84</xdr:row>
      <xdr:rowOff>85725</xdr:rowOff>
    </xdr:to>
    <xdr:sp>
      <xdr:nvSpPr>
        <xdr:cNvPr id="22" name="Rectangle 33"/>
        <xdr:cNvSpPr>
          <a:spLocks/>
        </xdr:cNvSpPr>
      </xdr:nvSpPr>
      <xdr:spPr>
        <a:xfrm>
          <a:off x="6943725" y="14811375"/>
          <a:ext cx="3714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gal</a:t>
          </a:r>
        </a:p>
      </xdr:txBody>
    </xdr:sp>
    <xdr:clientData/>
  </xdr:twoCellAnchor>
  <xdr:twoCellAnchor>
    <xdr:from>
      <xdr:col>7</xdr:col>
      <xdr:colOff>647700</xdr:colOff>
      <xdr:row>57</xdr:row>
      <xdr:rowOff>95250</xdr:rowOff>
    </xdr:from>
    <xdr:to>
      <xdr:col>7</xdr:col>
      <xdr:colOff>647700</xdr:colOff>
      <xdr:row>61</xdr:row>
      <xdr:rowOff>66675</xdr:rowOff>
    </xdr:to>
    <xdr:sp>
      <xdr:nvSpPr>
        <xdr:cNvPr id="23" name="Line 34"/>
        <xdr:cNvSpPr>
          <a:spLocks/>
        </xdr:cNvSpPr>
      </xdr:nvSpPr>
      <xdr:spPr>
        <a:xfrm>
          <a:off x="6391275" y="104394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72</xdr:row>
      <xdr:rowOff>9525</xdr:rowOff>
    </xdr:from>
    <xdr:to>
      <xdr:col>7</xdr:col>
      <xdr:colOff>647700</xdr:colOff>
      <xdr:row>77</xdr:row>
      <xdr:rowOff>76200</xdr:rowOff>
    </xdr:to>
    <xdr:sp>
      <xdr:nvSpPr>
        <xdr:cNvPr id="24" name="Line 35"/>
        <xdr:cNvSpPr>
          <a:spLocks/>
        </xdr:cNvSpPr>
      </xdr:nvSpPr>
      <xdr:spPr>
        <a:xfrm>
          <a:off x="6391275" y="129730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685800</xdr:colOff>
      <xdr:row>75</xdr:row>
      <xdr:rowOff>9525</xdr:rowOff>
    </xdr:from>
    <xdr:to>
      <xdr:col>9</xdr:col>
      <xdr:colOff>685800</xdr:colOff>
      <xdr:row>79</xdr:row>
      <xdr:rowOff>0</xdr:rowOff>
    </xdr:to>
    <xdr:sp>
      <xdr:nvSpPr>
        <xdr:cNvPr id="25" name="Line 36"/>
        <xdr:cNvSpPr>
          <a:spLocks/>
        </xdr:cNvSpPr>
      </xdr:nvSpPr>
      <xdr:spPr>
        <a:xfrm>
          <a:off x="7953375" y="134778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79</xdr:row>
      <xdr:rowOff>123825</xdr:rowOff>
    </xdr:from>
    <xdr:to>
      <xdr:col>9</xdr:col>
      <xdr:colOff>581025</xdr:colOff>
      <xdr:row>79</xdr:row>
      <xdr:rowOff>123825</xdr:rowOff>
    </xdr:to>
    <xdr:sp>
      <xdr:nvSpPr>
        <xdr:cNvPr id="26" name="Line 37"/>
        <xdr:cNvSpPr>
          <a:spLocks/>
        </xdr:cNvSpPr>
      </xdr:nvSpPr>
      <xdr:spPr>
        <a:xfrm>
          <a:off x="7315200" y="14258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80</xdr:row>
      <xdr:rowOff>9525</xdr:rowOff>
    </xdr:from>
    <xdr:to>
      <xdr:col>9</xdr:col>
      <xdr:colOff>485775</xdr:colOff>
      <xdr:row>81</xdr:row>
      <xdr:rowOff>76200</xdr:rowOff>
    </xdr:to>
    <xdr:sp>
      <xdr:nvSpPr>
        <xdr:cNvPr id="27" name="Rectangle 39"/>
        <xdr:cNvSpPr>
          <a:spLocks/>
        </xdr:cNvSpPr>
      </xdr:nvSpPr>
      <xdr:spPr>
        <a:xfrm>
          <a:off x="7448550" y="14306550"/>
          <a:ext cx="304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 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 2</a:t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247650</xdr:colOff>
      <xdr:row>77</xdr:row>
      <xdr:rowOff>104775</xdr:rowOff>
    </xdr:to>
    <xdr:sp>
      <xdr:nvSpPr>
        <xdr:cNvPr id="28" name="Rectangle 40"/>
        <xdr:cNvSpPr>
          <a:spLocks/>
        </xdr:cNvSpPr>
      </xdr:nvSpPr>
      <xdr:spPr>
        <a:xfrm>
          <a:off x="8039100" y="13630275"/>
          <a:ext cx="238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 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247650</xdr:colOff>
      <xdr:row>73</xdr:row>
      <xdr:rowOff>114300</xdr:rowOff>
    </xdr:from>
    <xdr:to>
      <xdr:col>7</xdr:col>
      <xdr:colOff>485775</xdr:colOff>
      <xdr:row>75</xdr:row>
      <xdr:rowOff>57150</xdr:rowOff>
    </xdr:to>
    <xdr:sp>
      <xdr:nvSpPr>
        <xdr:cNvPr id="29" name="Rectangle 41"/>
        <xdr:cNvSpPr>
          <a:spLocks/>
        </xdr:cNvSpPr>
      </xdr:nvSpPr>
      <xdr:spPr>
        <a:xfrm>
          <a:off x="5991225" y="13239750"/>
          <a:ext cx="238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 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180975</xdr:colOff>
      <xdr:row>70</xdr:row>
      <xdr:rowOff>9525</xdr:rowOff>
    </xdr:from>
    <xdr:to>
      <xdr:col>8</xdr:col>
      <xdr:colOff>409575</xdr:colOff>
      <xdr:row>71</xdr:row>
      <xdr:rowOff>76200</xdr:rowOff>
    </xdr:to>
    <xdr:sp>
      <xdr:nvSpPr>
        <xdr:cNvPr id="30" name="Rectangle 42"/>
        <xdr:cNvSpPr>
          <a:spLocks/>
        </xdr:cNvSpPr>
      </xdr:nvSpPr>
      <xdr:spPr>
        <a:xfrm>
          <a:off x="6686550" y="12630150"/>
          <a:ext cx="228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 1</a:t>
          </a:r>
        </a:p>
      </xdr:txBody>
    </xdr:sp>
    <xdr:clientData/>
  </xdr:twoCellAnchor>
  <xdr:twoCellAnchor>
    <xdr:from>
      <xdr:col>7</xdr:col>
      <xdr:colOff>742950</xdr:colOff>
      <xdr:row>91</xdr:row>
      <xdr:rowOff>0</xdr:rowOff>
    </xdr:from>
    <xdr:to>
      <xdr:col>9</xdr:col>
      <xdr:colOff>590550</xdr:colOff>
      <xdr:row>98</xdr:row>
      <xdr:rowOff>0</xdr:rowOff>
    </xdr:to>
    <xdr:sp>
      <xdr:nvSpPr>
        <xdr:cNvPr id="31" name="Polygon 57"/>
        <xdr:cNvSpPr>
          <a:spLocks/>
        </xdr:cNvSpPr>
      </xdr:nvSpPr>
      <xdr:spPr>
        <a:xfrm>
          <a:off x="6486525" y="16325850"/>
          <a:ext cx="1371600" cy="1200150"/>
        </a:xfrm>
        <a:custGeom>
          <a:pathLst>
            <a:path h="126" w="144">
              <a:moveTo>
                <a:pt x="0" y="126"/>
              </a:moveTo>
              <a:lnTo>
                <a:pt x="1" y="0"/>
              </a:lnTo>
              <a:lnTo>
                <a:pt x="144" y="0"/>
              </a:lnTo>
              <a:lnTo>
                <a:pt x="144" y="126"/>
              </a:lnTo>
              <a:lnTo>
                <a:pt x="0" y="12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91</xdr:row>
      <xdr:rowOff>0</xdr:rowOff>
    </xdr:from>
    <xdr:to>
      <xdr:col>9</xdr:col>
      <xdr:colOff>390525</xdr:colOff>
      <xdr:row>97</xdr:row>
      <xdr:rowOff>57150</xdr:rowOff>
    </xdr:to>
    <xdr:sp>
      <xdr:nvSpPr>
        <xdr:cNvPr id="32" name="Polygon 58"/>
        <xdr:cNvSpPr>
          <a:spLocks/>
        </xdr:cNvSpPr>
      </xdr:nvSpPr>
      <xdr:spPr>
        <a:xfrm>
          <a:off x="6486525" y="16325850"/>
          <a:ext cx="1171575" cy="1085850"/>
        </a:xfrm>
        <a:custGeom>
          <a:pathLst>
            <a:path h="114" w="123">
              <a:moveTo>
                <a:pt x="0" y="45"/>
              </a:moveTo>
              <a:lnTo>
                <a:pt x="44" y="0"/>
              </a:lnTo>
              <a:lnTo>
                <a:pt x="123" y="0"/>
              </a:lnTo>
              <a:lnTo>
                <a:pt x="1" y="114"/>
              </a:lnTo>
              <a:lnTo>
                <a:pt x="0" y="45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91</xdr:row>
      <xdr:rowOff>0</xdr:rowOff>
    </xdr:from>
    <xdr:to>
      <xdr:col>10</xdr:col>
      <xdr:colOff>152400</xdr:colOff>
      <xdr:row>97</xdr:row>
      <xdr:rowOff>152400</xdr:rowOff>
    </xdr:to>
    <xdr:sp>
      <xdr:nvSpPr>
        <xdr:cNvPr id="33" name="Line 59"/>
        <xdr:cNvSpPr>
          <a:spLocks/>
        </xdr:cNvSpPr>
      </xdr:nvSpPr>
      <xdr:spPr>
        <a:xfrm flipH="1">
          <a:off x="8181975" y="1632585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99</xdr:row>
      <xdr:rowOff>0</xdr:rowOff>
    </xdr:from>
    <xdr:to>
      <xdr:col>9</xdr:col>
      <xdr:colOff>571500</xdr:colOff>
      <xdr:row>99</xdr:row>
      <xdr:rowOff>0</xdr:rowOff>
    </xdr:to>
    <xdr:sp>
      <xdr:nvSpPr>
        <xdr:cNvPr id="34" name="Line 60"/>
        <xdr:cNvSpPr>
          <a:spLocks/>
        </xdr:cNvSpPr>
      </xdr:nvSpPr>
      <xdr:spPr>
        <a:xfrm>
          <a:off x="6505575" y="17687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94</xdr:row>
      <xdr:rowOff>0</xdr:rowOff>
    </xdr:from>
    <xdr:to>
      <xdr:col>11</xdr:col>
      <xdr:colOff>47625</xdr:colOff>
      <xdr:row>95</xdr:row>
      <xdr:rowOff>95250</xdr:rowOff>
    </xdr:to>
    <xdr:sp>
      <xdr:nvSpPr>
        <xdr:cNvPr id="35" name="Rectangle 61"/>
        <xdr:cNvSpPr>
          <a:spLocks/>
        </xdr:cNvSpPr>
      </xdr:nvSpPr>
      <xdr:spPr>
        <a:xfrm>
          <a:off x="8315325" y="168592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ga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7</xdr:col>
      <xdr:colOff>390525</xdr:colOff>
      <xdr:row>91</xdr:row>
      <xdr:rowOff>28575</xdr:rowOff>
    </xdr:from>
    <xdr:to>
      <xdr:col>7</xdr:col>
      <xdr:colOff>723900</xdr:colOff>
      <xdr:row>92</xdr:row>
      <xdr:rowOff>161925</xdr:rowOff>
    </xdr:to>
    <xdr:sp>
      <xdr:nvSpPr>
        <xdr:cNvPr id="36" name="Rectangle 62"/>
        <xdr:cNvSpPr>
          <a:spLocks/>
        </xdr:cNvSpPr>
      </xdr:nvSpPr>
      <xdr:spPr>
        <a:xfrm>
          <a:off x="6134100" y="16354425"/>
          <a:ext cx="333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428625</xdr:colOff>
      <xdr:row>99</xdr:row>
      <xdr:rowOff>85725</xdr:rowOff>
    </xdr:from>
    <xdr:to>
      <xdr:col>9</xdr:col>
      <xdr:colOff>342900</xdr:colOff>
      <xdr:row>101</xdr:row>
      <xdr:rowOff>0</xdr:rowOff>
    </xdr:to>
    <xdr:sp>
      <xdr:nvSpPr>
        <xdr:cNvPr id="37" name="Rectangle 63"/>
        <xdr:cNvSpPr>
          <a:spLocks/>
        </xdr:cNvSpPr>
      </xdr:nvSpPr>
      <xdr:spPr>
        <a:xfrm>
          <a:off x="6934200" y="17773650"/>
          <a:ext cx="676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gal</a:t>
          </a:r>
        </a:p>
      </xdr:txBody>
    </xdr:sp>
    <xdr:clientData/>
  </xdr:twoCellAnchor>
  <xdr:twoCellAnchor>
    <xdr:from>
      <xdr:col>8</xdr:col>
      <xdr:colOff>19050</xdr:colOff>
      <xdr:row>91</xdr:row>
      <xdr:rowOff>38100</xdr:rowOff>
    </xdr:from>
    <xdr:to>
      <xdr:col>9</xdr:col>
      <xdr:colOff>428625</xdr:colOff>
      <xdr:row>97</xdr:row>
      <xdr:rowOff>133350</xdr:rowOff>
    </xdr:to>
    <xdr:sp>
      <xdr:nvSpPr>
        <xdr:cNvPr id="38" name="Line 65"/>
        <xdr:cNvSpPr>
          <a:spLocks/>
        </xdr:cNvSpPr>
      </xdr:nvSpPr>
      <xdr:spPr>
        <a:xfrm flipV="1">
          <a:off x="6524625" y="16363950"/>
          <a:ext cx="11715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90</xdr:row>
      <xdr:rowOff>171450</xdr:rowOff>
    </xdr:from>
    <xdr:to>
      <xdr:col>8</xdr:col>
      <xdr:colOff>333375</xdr:colOff>
      <xdr:row>93</xdr:row>
      <xdr:rowOff>19050</xdr:rowOff>
    </xdr:to>
    <xdr:sp>
      <xdr:nvSpPr>
        <xdr:cNvPr id="39" name="Line 66"/>
        <xdr:cNvSpPr>
          <a:spLocks/>
        </xdr:cNvSpPr>
      </xdr:nvSpPr>
      <xdr:spPr>
        <a:xfrm flipV="1">
          <a:off x="6477000" y="16316325"/>
          <a:ext cx="361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92</xdr:row>
      <xdr:rowOff>47625</xdr:rowOff>
    </xdr:from>
    <xdr:to>
      <xdr:col>8</xdr:col>
      <xdr:colOff>533400</xdr:colOff>
      <xdr:row>94</xdr:row>
      <xdr:rowOff>85725</xdr:rowOff>
    </xdr:to>
    <xdr:sp>
      <xdr:nvSpPr>
        <xdr:cNvPr id="40" name="Line 67"/>
        <xdr:cNvSpPr>
          <a:spLocks/>
        </xdr:cNvSpPr>
      </xdr:nvSpPr>
      <xdr:spPr>
        <a:xfrm>
          <a:off x="6677025" y="16535400"/>
          <a:ext cx="361950" cy="40957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94</xdr:row>
      <xdr:rowOff>133350</xdr:rowOff>
    </xdr:from>
    <xdr:to>
      <xdr:col>9</xdr:col>
      <xdr:colOff>171450</xdr:colOff>
      <xdr:row>96</xdr:row>
      <xdr:rowOff>57150</xdr:rowOff>
    </xdr:to>
    <xdr:sp>
      <xdr:nvSpPr>
        <xdr:cNvPr id="41" name="Rectangle 69"/>
        <xdr:cNvSpPr>
          <a:spLocks/>
        </xdr:cNvSpPr>
      </xdr:nvSpPr>
      <xdr:spPr>
        <a:xfrm>
          <a:off x="7096125" y="16992600"/>
          <a:ext cx="3429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 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381000</xdr:colOff>
      <xdr:row>92</xdr:row>
      <xdr:rowOff>9525</xdr:rowOff>
    </xdr:from>
    <xdr:to>
      <xdr:col>8</xdr:col>
      <xdr:colOff>590550</xdr:colOff>
      <xdr:row>93</xdr:row>
      <xdr:rowOff>38100</xdr:rowOff>
    </xdr:to>
    <xdr:sp>
      <xdr:nvSpPr>
        <xdr:cNvPr id="42" name="Rectangle 70"/>
        <xdr:cNvSpPr>
          <a:spLocks/>
        </xdr:cNvSpPr>
      </xdr:nvSpPr>
      <xdr:spPr>
        <a:xfrm>
          <a:off x="6886575" y="1649730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  </a:t>
          </a:r>
        </a:p>
      </xdr:txBody>
    </xdr:sp>
    <xdr:clientData/>
  </xdr:twoCellAnchor>
  <xdr:twoCellAnchor>
    <xdr:from>
      <xdr:col>7</xdr:col>
      <xdr:colOff>723900</xdr:colOff>
      <xdr:row>25</xdr:row>
      <xdr:rowOff>9525</xdr:rowOff>
    </xdr:from>
    <xdr:to>
      <xdr:col>9</xdr:col>
      <xdr:colOff>323850</xdr:colOff>
      <xdr:row>33</xdr:row>
      <xdr:rowOff>0</xdr:rowOff>
    </xdr:to>
    <xdr:sp>
      <xdr:nvSpPr>
        <xdr:cNvPr id="43" name="Polygon 115"/>
        <xdr:cNvSpPr>
          <a:spLocks/>
        </xdr:cNvSpPr>
      </xdr:nvSpPr>
      <xdr:spPr>
        <a:xfrm>
          <a:off x="6467475" y="4676775"/>
          <a:ext cx="1123950" cy="1495425"/>
        </a:xfrm>
        <a:custGeom>
          <a:pathLst>
            <a:path h="139" w="118">
              <a:moveTo>
                <a:pt x="0" y="139"/>
              </a:moveTo>
              <a:lnTo>
                <a:pt x="0" y="51"/>
              </a:lnTo>
              <a:lnTo>
                <a:pt x="75" y="18"/>
              </a:lnTo>
              <a:lnTo>
                <a:pt x="117" y="0"/>
              </a:lnTo>
              <a:lnTo>
                <a:pt x="118" y="18"/>
              </a:lnTo>
              <a:lnTo>
                <a:pt x="116" y="139"/>
              </a:lnTo>
              <a:lnTo>
                <a:pt x="0" y="13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25</xdr:row>
      <xdr:rowOff>0</xdr:rowOff>
    </xdr:from>
    <xdr:to>
      <xdr:col>9</xdr:col>
      <xdr:colOff>323850</xdr:colOff>
      <xdr:row>30</xdr:row>
      <xdr:rowOff>123825</xdr:rowOff>
    </xdr:to>
    <xdr:sp>
      <xdr:nvSpPr>
        <xdr:cNvPr id="44" name="Polygon 116"/>
        <xdr:cNvSpPr>
          <a:spLocks/>
        </xdr:cNvSpPr>
      </xdr:nvSpPr>
      <xdr:spPr>
        <a:xfrm>
          <a:off x="6457950" y="4667250"/>
          <a:ext cx="1133475" cy="1104900"/>
        </a:xfrm>
        <a:custGeom>
          <a:pathLst>
            <a:path h="111" w="119">
              <a:moveTo>
                <a:pt x="0" y="57"/>
              </a:moveTo>
              <a:lnTo>
                <a:pt x="119" y="0"/>
              </a:lnTo>
              <a:lnTo>
                <a:pt x="119" y="0"/>
              </a:lnTo>
              <a:lnTo>
                <a:pt x="119" y="19"/>
              </a:lnTo>
              <a:lnTo>
                <a:pt x="119" y="48"/>
              </a:lnTo>
              <a:lnTo>
                <a:pt x="1" y="111"/>
              </a:lnTo>
              <a:lnTo>
                <a:pt x="0" y="57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24</xdr:row>
      <xdr:rowOff>142875</xdr:rowOff>
    </xdr:from>
    <xdr:to>
      <xdr:col>10</xdr:col>
      <xdr:colOff>647700</xdr:colOff>
      <xdr:row>33</xdr:row>
      <xdr:rowOff>0</xdr:rowOff>
    </xdr:to>
    <xdr:sp>
      <xdr:nvSpPr>
        <xdr:cNvPr id="45" name="Line 117"/>
        <xdr:cNvSpPr>
          <a:spLocks/>
        </xdr:cNvSpPr>
      </xdr:nvSpPr>
      <xdr:spPr>
        <a:xfrm flipH="1">
          <a:off x="8677275" y="46386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742950</xdr:colOff>
      <xdr:row>28</xdr:row>
      <xdr:rowOff>133350</xdr:rowOff>
    </xdr:from>
    <xdr:to>
      <xdr:col>11</xdr:col>
      <xdr:colOff>371475</xdr:colOff>
      <xdr:row>30</xdr:row>
      <xdr:rowOff>57150</xdr:rowOff>
    </xdr:to>
    <xdr:sp>
      <xdr:nvSpPr>
        <xdr:cNvPr id="46" name="Rectangle 119"/>
        <xdr:cNvSpPr>
          <a:spLocks/>
        </xdr:cNvSpPr>
      </xdr:nvSpPr>
      <xdr:spPr>
        <a:xfrm>
          <a:off x="8772525" y="5372100"/>
          <a:ext cx="3905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gal</a:t>
          </a:r>
        </a:p>
      </xdr:txBody>
    </xdr:sp>
    <xdr:clientData/>
  </xdr:twoCellAnchor>
  <xdr:twoCellAnchor>
    <xdr:from>
      <xdr:col>8</xdr:col>
      <xdr:colOff>0</xdr:colOff>
      <xdr:row>27</xdr:row>
      <xdr:rowOff>152400</xdr:rowOff>
    </xdr:from>
    <xdr:to>
      <xdr:col>8</xdr:col>
      <xdr:colOff>190500</xdr:colOff>
      <xdr:row>27</xdr:row>
      <xdr:rowOff>161925</xdr:rowOff>
    </xdr:to>
    <xdr:sp>
      <xdr:nvSpPr>
        <xdr:cNvPr id="47" name="Line 121"/>
        <xdr:cNvSpPr>
          <a:spLocks/>
        </xdr:cNvSpPr>
      </xdr:nvSpPr>
      <xdr:spPr>
        <a:xfrm flipH="1">
          <a:off x="6505575" y="5219700"/>
          <a:ext cx="190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33</xdr:row>
      <xdr:rowOff>0</xdr:rowOff>
    </xdr:from>
    <xdr:to>
      <xdr:col>10</xdr:col>
      <xdr:colOff>704850</xdr:colOff>
      <xdr:row>33</xdr:row>
      <xdr:rowOff>0</xdr:rowOff>
    </xdr:to>
    <xdr:sp>
      <xdr:nvSpPr>
        <xdr:cNvPr id="48" name="Line 122"/>
        <xdr:cNvSpPr>
          <a:spLocks/>
        </xdr:cNvSpPr>
      </xdr:nvSpPr>
      <xdr:spPr>
        <a:xfrm>
          <a:off x="7724775" y="6172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781050</xdr:colOff>
      <xdr:row>28</xdr:row>
      <xdr:rowOff>0</xdr:rowOff>
    </xdr:from>
    <xdr:to>
      <xdr:col>6</xdr:col>
      <xdr:colOff>781050</xdr:colOff>
      <xdr:row>33</xdr:row>
      <xdr:rowOff>0</xdr:rowOff>
    </xdr:to>
    <xdr:sp>
      <xdr:nvSpPr>
        <xdr:cNvPr id="49" name="Line 123"/>
        <xdr:cNvSpPr>
          <a:spLocks/>
        </xdr:cNvSpPr>
      </xdr:nvSpPr>
      <xdr:spPr>
        <a:xfrm>
          <a:off x="5705475" y="52387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28</xdr:row>
      <xdr:rowOff>9525</xdr:rowOff>
    </xdr:from>
    <xdr:to>
      <xdr:col>7</xdr:col>
      <xdr:colOff>685800</xdr:colOff>
      <xdr:row>28</xdr:row>
      <xdr:rowOff>9525</xdr:rowOff>
    </xdr:to>
    <xdr:sp>
      <xdr:nvSpPr>
        <xdr:cNvPr id="50" name="Line 124"/>
        <xdr:cNvSpPr>
          <a:spLocks/>
        </xdr:cNvSpPr>
      </xdr:nvSpPr>
      <xdr:spPr>
        <a:xfrm flipH="1">
          <a:off x="5562600" y="52482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33</xdr:row>
      <xdr:rowOff>0</xdr:rowOff>
    </xdr:from>
    <xdr:to>
      <xdr:col>7</xdr:col>
      <xdr:colOff>695325</xdr:colOff>
      <xdr:row>33</xdr:row>
      <xdr:rowOff>0</xdr:rowOff>
    </xdr:to>
    <xdr:sp>
      <xdr:nvSpPr>
        <xdr:cNvPr id="51" name="Line 125"/>
        <xdr:cNvSpPr>
          <a:spLocks/>
        </xdr:cNvSpPr>
      </xdr:nvSpPr>
      <xdr:spPr>
        <a:xfrm flipH="1">
          <a:off x="5648325" y="61722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29</xdr:row>
      <xdr:rowOff>104775</xdr:rowOff>
    </xdr:from>
    <xdr:to>
      <xdr:col>6</xdr:col>
      <xdr:colOff>733425</xdr:colOff>
      <xdr:row>31</xdr:row>
      <xdr:rowOff>66675</xdr:rowOff>
    </xdr:to>
    <xdr:sp>
      <xdr:nvSpPr>
        <xdr:cNvPr id="52" name="Rectangle 126"/>
        <xdr:cNvSpPr>
          <a:spLocks/>
        </xdr:cNvSpPr>
      </xdr:nvSpPr>
      <xdr:spPr>
        <a:xfrm>
          <a:off x="5029200" y="5543550"/>
          <a:ext cx="6286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équip</a:t>
          </a:r>
        </a:p>
      </xdr:txBody>
    </xdr:sp>
    <xdr:clientData/>
  </xdr:twoCellAnchor>
  <xdr:twoCellAnchor>
    <xdr:from>
      <xdr:col>9</xdr:col>
      <xdr:colOff>647700</xdr:colOff>
      <xdr:row>23</xdr:row>
      <xdr:rowOff>209550</xdr:rowOff>
    </xdr:from>
    <xdr:to>
      <xdr:col>10</xdr:col>
      <xdr:colOff>28575</xdr:colOff>
      <xdr:row>25</xdr:row>
      <xdr:rowOff>0</xdr:rowOff>
    </xdr:to>
    <xdr:sp>
      <xdr:nvSpPr>
        <xdr:cNvPr id="53" name="AutoShape 127"/>
        <xdr:cNvSpPr>
          <a:spLocks/>
        </xdr:cNvSpPr>
      </xdr:nvSpPr>
      <xdr:spPr>
        <a:xfrm>
          <a:off x="7915275" y="4476750"/>
          <a:ext cx="142875" cy="190500"/>
        </a:xfrm>
        <a:custGeom>
          <a:pathLst>
            <a:path h="27" w="23">
              <a:moveTo>
                <a:pt x="0" y="0"/>
              </a:moveTo>
              <a:cubicBezTo>
                <a:pt x="7" y="3"/>
                <a:pt x="14" y="6"/>
                <a:pt x="18" y="10"/>
              </a:cubicBezTo>
              <a:cubicBezTo>
                <a:pt x="22" y="14"/>
                <a:pt x="21" y="24"/>
                <a:pt x="23" y="27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23</xdr:row>
      <xdr:rowOff>76200</xdr:rowOff>
    </xdr:from>
    <xdr:to>
      <xdr:col>10</xdr:col>
      <xdr:colOff>438150</xdr:colOff>
      <xdr:row>24</xdr:row>
      <xdr:rowOff>104775</xdr:rowOff>
    </xdr:to>
    <xdr:sp>
      <xdr:nvSpPr>
        <xdr:cNvPr id="54" name="Rectangle 128"/>
        <xdr:cNvSpPr>
          <a:spLocks/>
        </xdr:cNvSpPr>
      </xdr:nvSpPr>
      <xdr:spPr>
        <a:xfrm>
          <a:off x="8096250" y="4343400"/>
          <a:ext cx="371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 °</a:t>
          </a:r>
        </a:p>
      </xdr:txBody>
    </xdr:sp>
    <xdr:clientData/>
  </xdr:twoCellAnchor>
  <xdr:twoCellAnchor>
    <xdr:from>
      <xdr:col>7</xdr:col>
      <xdr:colOff>733425</xdr:colOff>
      <xdr:row>33</xdr:row>
      <xdr:rowOff>28575</xdr:rowOff>
    </xdr:from>
    <xdr:to>
      <xdr:col>9</xdr:col>
      <xdr:colOff>323850</xdr:colOff>
      <xdr:row>35</xdr:row>
      <xdr:rowOff>142875</xdr:rowOff>
    </xdr:to>
    <xdr:grpSp>
      <xdr:nvGrpSpPr>
        <xdr:cNvPr id="55" name="Group 129"/>
        <xdr:cNvGrpSpPr>
          <a:grpSpLocks/>
        </xdr:cNvGrpSpPr>
      </xdr:nvGrpSpPr>
      <xdr:grpSpPr>
        <a:xfrm>
          <a:off x="6477000" y="6200775"/>
          <a:ext cx="1114425" cy="447675"/>
          <a:chOff x="655" y="761"/>
          <a:chExt cx="101" cy="46"/>
        </a:xfrm>
        <a:solidFill>
          <a:srgbClr val="FFFFFF"/>
        </a:solidFill>
      </xdr:grpSpPr>
      <xdr:sp>
        <xdr:nvSpPr>
          <xdr:cNvPr id="56" name="Line 130"/>
          <xdr:cNvSpPr>
            <a:spLocks/>
          </xdr:cNvSpPr>
        </xdr:nvSpPr>
        <xdr:spPr>
          <a:xfrm>
            <a:off x="657" y="798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131"/>
          <xdr:cNvSpPr>
            <a:spLocks/>
          </xdr:cNvSpPr>
        </xdr:nvSpPr>
        <xdr:spPr>
          <a:xfrm>
            <a:off x="688" y="781"/>
            <a:ext cx="39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 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58" name="Line 132"/>
          <xdr:cNvSpPr>
            <a:spLocks/>
          </xdr:cNvSpPr>
        </xdr:nvSpPr>
        <xdr:spPr>
          <a:xfrm>
            <a:off x="655" y="761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33"/>
          <xdr:cNvSpPr>
            <a:spLocks/>
          </xdr:cNvSpPr>
        </xdr:nvSpPr>
        <xdr:spPr>
          <a:xfrm>
            <a:off x="755" y="762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26</xdr:row>
      <xdr:rowOff>38100</xdr:rowOff>
    </xdr:from>
    <xdr:to>
      <xdr:col>8</xdr:col>
      <xdr:colOff>171450</xdr:colOff>
      <xdr:row>27</xdr:row>
      <xdr:rowOff>57150</xdr:rowOff>
    </xdr:to>
    <xdr:sp>
      <xdr:nvSpPr>
        <xdr:cNvPr id="60" name="Line 134"/>
        <xdr:cNvSpPr>
          <a:spLocks/>
        </xdr:cNvSpPr>
      </xdr:nvSpPr>
      <xdr:spPr>
        <a:xfrm>
          <a:off x="6553200" y="4905375"/>
          <a:ext cx="123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25</xdr:row>
      <xdr:rowOff>38100</xdr:rowOff>
    </xdr:from>
    <xdr:to>
      <xdr:col>8</xdr:col>
      <xdr:colOff>95250</xdr:colOff>
      <xdr:row>26</xdr:row>
      <xdr:rowOff>114300</xdr:rowOff>
    </xdr:to>
    <xdr:sp>
      <xdr:nvSpPr>
        <xdr:cNvPr id="61" name="Rectangle 135"/>
        <xdr:cNvSpPr>
          <a:spLocks/>
        </xdr:cNvSpPr>
      </xdr:nvSpPr>
      <xdr:spPr>
        <a:xfrm>
          <a:off x="6324600" y="4705350"/>
          <a:ext cx="276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200025</xdr:colOff>
      <xdr:row>27</xdr:row>
      <xdr:rowOff>142875</xdr:rowOff>
    </xdr:from>
    <xdr:to>
      <xdr:col>9</xdr:col>
      <xdr:colOff>104775</xdr:colOff>
      <xdr:row>32</xdr:row>
      <xdr:rowOff>152400</xdr:rowOff>
    </xdr:to>
    <xdr:grpSp>
      <xdr:nvGrpSpPr>
        <xdr:cNvPr id="62" name="Group 169"/>
        <xdr:cNvGrpSpPr>
          <a:grpSpLocks/>
        </xdr:cNvGrpSpPr>
      </xdr:nvGrpSpPr>
      <xdr:grpSpPr>
        <a:xfrm>
          <a:off x="6705600" y="5210175"/>
          <a:ext cx="666750" cy="952500"/>
          <a:chOff x="704" y="543"/>
          <a:chExt cx="70" cy="98"/>
        </a:xfrm>
        <a:solidFill>
          <a:srgbClr val="FFFFFF"/>
        </a:solidFill>
      </xdr:grpSpPr>
      <xdr:sp>
        <xdr:nvSpPr>
          <xdr:cNvPr id="63" name="Line 137"/>
          <xdr:cNvSpPr>
            <a:spLocks/>
          </xdr:cNvSpPr>
        </xdr:nvSpPr>
        <xdr:spPr>
          <a:xfrm flipH="1" flipV="1">
            <a:off x="704" y="543"/>
            <a:ext cx="12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38"/>
          <xdr:cNvSpPr>
            <a:spLocks/>
          </xdr:cNvSpPr>
        </xdr:nvSpPr>
        <xdr:spPr>
          <a:xfrm>
            <a:off x="704" y="544"/>
            <a:ext cx="68" cy="97"/>
          </a:xfrm>
          <a:prstGeom prst="rect">
            <a:avLst/>
          </a:prstGeom>
          <a:solidFill>
            <a:srgbClr val="CCFFCC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39"/>
          <xdr:cNvSpPr>
            <a:spLocks/>
          </xdr:cNvSpPr>
        </xdr:nvSpPr>
        <xdr:spPr>
          <a:xfrm>
            <a:off x="704" y="615"/>
            <a:ext cx="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140"/>
          <xdr:cNvSpPr>
            <a:spLocks/>
          </xdr:cNvSpPr>
        </xdr:nvSpPr>
        <xdr:spPr>
          <a:xfrm>
            <a:off x="711" y="580"/>
            <a:ext cx="54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 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équip</a:t>
            </a:r>
          </a:p>
        </xdr:txBody>
      </xdr:sp>
    </xdr:grpSp>
    <xdr:clientData/>
  </xdr:twoCellAnchor>
  <xdr:twoCellAnchor>
    <xdr:from>
      <xdr:col>9</xdr:col>
      <xdr:colOff>342900</xdr:colOff>
      <xdr:row>33</xdr:row>
      <xdr:rowOff>57150</xdr:rowOff>
    </xdr:from>
    <xdr:to>
      <xdr:col>9</xdr:col>
      <xdr:colOff>619125</xdr:colOff>
      <xdr:row>34</xdr:row>
      <xdr:rowOff>95250</xdr:rowOff>
    </xdr:to>
    <xdr:sp>
      <xdr:nvSpPr>
        <xdr:cNvPr id="67" name="Rectangle 141"/>
        <xdr:cNvSpPr>
          <a:spLocks/>
        </xdr:cNvSpPr>
      </xdr:nvSpPr>
      <xdr:spPr>
        <a:xfrm>
          <a:off x="7610475" y="6229350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342900</xdr:colOff>
      <xdr:row>23</xdr:row>
      <xdr:rowOff>57150</xdr:rowOff>
    </xdr:from>
    <xdr:to>
      <xdr:col>9</xdr:col>
      <xdr:colOff>66675</xdr:colOff>
      <xdr:row>24</xdr:row>
      <xdr:rowOff>133350</xdr:rowOff>
    </xdr:to>
    <xdr:sp>
      <xdr:nvSpPr>
        <xdr:cNvPr id="68" name="Rectangle 142"/>
        <xdr:cNvSpPr>
          <a:spLocks/>
        </xdr:cNvSpPr>
      </xdr:nvSpPr>
      <xdr:spPr>
        <a:xfrm>
          <a:off x="6848475" y="4324350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serv</a:t>
          </a:r>
        </a:p>
      </xdr:txBody>
    </xdr:sp>
    <xdr:clientData/>
  </xdr:twoCellAnchor>
  <xdr:twoCellAnchor>
    <xdr:from>
      <xdr:col>8</xdr:col>
      <xdr:colOff>590550</xdr:colOff>
      <xdr:row>24</xdr:row>
      <xdr:rowOff>133350</xdr:rowOff>
    </xdr:from>
    <xdr:to>
      <xdr:col>9</xdr:col>
      <xdr:colOff>38100</xdr:colOff>
      <xdr:row>25</xdr:row>
      <xdr:rowOff>142875</xdr:rowOff>
    </xdr:to>
    <xdr:sp>
      <xdr:nvSpPr>
        <xdr:cNvPr id="69" name="AutoShape 143"/>
        <xdr:cNvSpPr>
          <a:spLocks/>
        </xdr:cNvSpPr>
      </xdr:nvSpPr>
      <xdr:spPr>
        <a:xfrm>
          <a:off x="7096125" y="4629150"/>
          <a:ext cx="20955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104775</xdr:rowOff>
    </xdr:from>
    <xdr:to>
      <xdr:col>9</xdr:col>
      <xdr:colOff>323850</xdr:colOff>
      <xdr:row>27</xdr:row>
      <xdr:rowOff>28575</xdr:rowOff>
    </xdr:to>
    <xdr:grpSp>
      <xdr:nvGrpSpPr>
        <xdr:cNvPr id="70" name="Group 144"/>
        <xdr:cNvGrpSpPr>
          <a:grpSpLocks/>
        </xdr:cNvGrpSpPr>
      </xdr:nvGrpSpPr>
      <xdr:grpSpPr>
        <a:xfrm>
          <a:off x="7267575" y="4772025"/>
          <a:ext cx="323850" cy="323850"/>
          <a:chOff x="781" y="630"/>
          <a:chExt cx="24" cy="23"/>
        </a:xfrm>
        <a:solidFill>
          <a:srgbClr val="FFFFFF"/>
        </a:solidFill>
      </xdr:grpSpPr>
      <xdr:sp>
        <xdr:nvSpPr>
          <xdr:cNvPr id="71" name="Oval 145"/>
          <xdr:cNvSpPr>
            <a:spLocks/>
          </xdr:cNvSpPr>
        </xdr:nvSpPr>
        <xdr:spPr>
          <a:xfrm>
            <a:off x="781" y="630"/>
            <a:ext cx="24" cy="2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46"/>
          <xdr:cNvSpPr>
            <a:spLocks/>
          </xdr:cNvSpPr>
        </xdr:nvSpPr>
        <xdr:spPr>
          <a:xfrm>
            <a:off x="784" y="633"/>
            <a:ext cx="18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733425</xdr:colOff>
      <xdr:row>33</xdr:row>
      <xdr:rowOff>123825</xdr:rowOff>
    </xdr:from>
    <xdr:to>
      <xdr:col>8</xdr:col>
      <xdr:colOff>219075</xdr:colOff>
      <xdr:row>33</xdr:row>
      <xdr:rowOff>123825</xdr:rowOff>
    </xdr:to>
    <xdr:sp>
      <xdr:nvSpPr>
        <xdr:cNvPr id="73" name="Line 147"/>
        <xdr:cNvSpPr>
          <a:spLocks/>
        </xdr:cNvSpPr>
      </xdr:nvSpPr>
      <xdr:spPr>
        <a:xfrm>
          <a:off x="6477000" y="62960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34</xdr:row>
      <xdr:rowOff>9525</xdr:rowOff>
    </xdr:from>
    <xdr:to>
      <xdr:col>9</xdr:col>
      <xdr:colOff>314325</xdr:colOff>
      <xdr:row>34</xdr:row>
      <xdr:rowOff>9525</xdr:rowOff>
    </xdr:to>
    <xdr:sp>
      <xdr:nvSpPr>
        <xdr:cNvPr id="74" name="Line 148"/>
        <xdr:cNvSpPr>
          <a:spLocks/>
        </xdr:cNvSpPr>
      </xdr:nvSpPr>
      <xdr:spPr>
        <a:xfrm>
          <a:off x="7372350" y="6353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33</xdr:row>
      <xdr:rowOff>66675</xdr:rowOff>
    </xdr:from>
    <xdr:to>
      <xdr:col>7</xdr:col>
      <xdr:colOff>723900</xdr:colOff>
      <xdr:row>34</xdr:row>
      <xdr:rowOff>152400</xdr:rowOff>
    </xdr:to>
    <xdr:sp>
      <xdr:nvSpPr>
        <xdr:cNvPr id="75" name="Rectangle 149"/>
        <xdr:cNvSpPr>
          <a:spLocks/>
        </xdr:cNvSpPr>
      </xdr:nvSpPr>
      <xdr:spPr>
        <a:xfrm>
          <a:off x="6191250" y="6238875"/>
          <a:ext cx="276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352425</xdr:colOff>
      <xdr:row>25</xdr:row>
      <xdr:rowOff>0</xdr:rowOff>
    </xdr:from>
    <xdr:to>
      <xdr:col>10</xdr:col>
      <xdr:colOff>266700</xdr:colOff>
      <xdr:row>25</xdr:row>
      <xdr:rowOff>0</xdr:rowOff>
    </xdr:to>
    <xdr:sp>
      <xdr:nvSpPr>
        <xdr:cNvPr id="76" name="Line 150"/>
        <xdr:cNvSpPr>
          <a:spLocks/>
        </xdr:cNvSpPr>
      </xdr:nvSpPr>
      <xdr:spPr>
        <a:xfrm flipH="1">
          <a:off x="7620000" y="4667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27</xdr:row>
      <xdr:rowOff>9525</xdr:rowOff>
    </xdr:from>
    <xdr:to>
      <xdr:col>10</xdr:col>
      <xdr:colOff>257175</xdr:colOff>
      <xdr:row>29</xdr:row>
      <xdr:rowOff>0</xdr:rowOff>
    </xdr:to>
    <xdr:grpSp>
      <xdr:nvGrpSpPr>
        <xdr:cNvPr id="77" name="Group 151"/>
        <xdr:cNvGrpSpPr>
          <a:grpSpLocks/>
        </xdr:cNvGrpSpPr>
      </xdr:nvGrpSpPr>
      <xdr:grpSpPr>
        <a:xfrm>
          <a:off x="7610475" y="5076825"/>
          <a:ext cx="676275" cy="361950"/>
          <a:chOff x="855" y="660"/>
          <a:chExt cx="71" cy="38"/>
        </a:xfrm>
        <a:solidFill>
          <a:srgbClr val="FFFFFF"/>
        </a:solidFill>
      </xdr:grpSpPr>
      <xdr:sp>
        <xdr:nvSpPr>
          <xdr:cNvPr id="78" name="Line 152"/>
          <xdr:cNvSpPr>
            <a:spLocks/>
          </xdr:cNvSpPr>
        </xdr:nvSpPr>
        <xdr:spPr>
          <a:xfrm flipH="1">
            <a:off x="858" y="660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53"/>
          <xdr:cNvSpPr>
            <a:spLocks/>
          </xdr:cNvSpPr>
        </xdr:nvSpPr>
        <xdr:spPr>
          <a:xfrm flipH="1">
            <a:off x="860" y="677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54"/>
          <xdr:cNvSpPr>
            <a:spLocks/>
          </xdr:cNvSpPr>
        </xdr:nvSpPr>
        <xdr:spPr>
          <a:xfrm>
            <a:off x="855" y="691"/>
            <a:ext cx="71" cy="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 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équip</a:t>
            </a:r>
          </a:p>
        </xdr:txBody>
      </xdr:sp>
    </xdr:grpSp>
    <xdr:clientData/>
  </xdr:twoCellAnchor>
  <xdr:twoCellAnchor>
    <xdr:from>
      <xdr:col>9</xdr:col>
      <xdr:colOff>352425</xdr:colOff>
      <xdr:row>23</xdr:row>
      <xdr:rowOff>95250</xdr:rowOff>
    </xdr:from>
    <xdr:to>
      <xdr:col>10</xdr:col>
      <xdr:colOff>66675</xdr:colOff>
      <xdr:row>24</xdr:row>
      <xdr:rowOff>161925</xdr:rowOff>
    </xdr:to>
    <xdr:sp>
      <xdr:nvSpPr>
        <xdr:cNvPr id="81" name="Line 155"/>
        <xdr:cNvSpPr>
          <a:spLocks/>
        </xdr:cNvSpPr>
      </xdr:nvSpPr>
      <xdr:spPr>
        <a:xfrm flipV="1">
          <a:off x="7620000" y="4362450"/>
          <a:ext cx="4762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26</xdr:row>
      <xdr:rowOff>28575</xdr:rowOff>
    </xdr:from>
    <xdr:to>
      <xdr:col>9</xdr:col>
      <xdr:colOff>609600</xdr:colOff>
      <xdr:row>27</xdr:row>
      <xdr:rowOff>9525</xdr:rowOff>
    </xdr:to>
    <xdr:sp>
      <xdr:nvSpPr>
        <xdr:cNvPr id="82" name="Line 156"/>
        <xdr:cNvSpPr>
          <a:spLocks/>
        </xdr:cNvSpPr>
      </xdr:nvSpPr>
      <xdr:spPr>
        <a:xfrm>
          <a:off x="7877175" y="4895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28</xdr:row>
      <xdr:rowOff>0</xdr:rowOff>
    </xdr:from>
    <xdr:to>
      <xdr:col>9</xdr:col>
      <xdr:colOff>600075</xdr:colOff>
      <xdr:row>29</xdr:row>
      <xdr:rowOff>0</xdr:rowOff>
    </xdr:to>
    <xdr:sp>
      <xdr:nvSpPr>
        <xdr:cNvPr id="83" name="Line 157"/>
        <xdr:cNvSpPr>
          <a:spLocks/>
        </xdr:cNvSpPr>
      </xdr:nvSpPr>
      <xdr:spPr>
        <a:xfrm flipV="1">
          <a:off x="7867650" y="5238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29</xdr:row>
      <xdr:rowOff>19050</xdr:rowOff>
    </xdr:from>
    <xdr:to>
      <xdr:col>9</xdr:col>
      <xdr:colOff>742950</xdr:colOff>
      <xdr:row>30</xdr:row>
      <xdr:rowOff>104775</xdr:rowOff>
    </xdr:to>
    <xdr:sp>
      <xdr:nvSpPr>
        <xdr:cNvPr id="84" name="Rectangle 158"/>
        <xdr:cNvSpPr>
          <a:spLocks/>
        </xdr:cNvSpPr>
      </xdr:nvSpPr>
      <xdr:spPr>
        <a:xfrm>
          <a:off x="7734300" y="5457825"/>
          <a:ext cx="276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9525</xdr:colOff>
      <xdr:row>28</xdr:row>
      <xdr:rowOff>114300</xdr:rowOff>
    </xdr:from>
    <xdr:to>
      <xdr:col>7</xdr:col>
      <xdr:colOff>676275</xdr:colOff>
      <xdr:row>30</xdr:row>
      <xdr:rowOff>76200</xdr:rowOff>
    </xdr:to>
    <xdr:sp>
      <xdr:nvSpPr>
        <xdr:cNvPr id="85" name="Rectangle 179"/>
        <xdr:cNvSpPr>
          <a:spLocks/>
        </xdr:cNvSpPr>
      </xdr:nvSpPr>
      <xdr:spPr>
        <a:xfrm>
          <a:off x="5753100" y="5353050"/>
          <a:ext cx="6667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 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minerai</a:t>
          </a:r>
        </a:p>
      </xdr:txBody>
    </xdr:sp>
    <xdr:clientData/>
  </xdr:twoCellAnchor>
  <xdr:twoCellAnchor>
    <xdr:from>
      <xdr:col>7</xdr:col>
      <xdr:colOff>723900</xdr:colOff>
      <xdr:row>28</xdr:row>
      <xdr:rowOff>9525</xdr:rowOff>
    </xdr:from>
    <xdr:to>
      <xdr:col>8</xdr:col>
      <xdr:colOff>180975</xdr:colOff>
      <xdr:row>30</xdr:row>
      <xdr:rowOff>38100</xdr:rowOff>
    </xdr:to>
    <xdr:sp>
      <xdr:nvSpPr>
        <xdr:cNvPr id="86" name="Line 180"/>
        <xdr:cNvSpPr>
          <a:spLocks/>
        </xdr:cNvSpPr>
      </xdr:nvSpPr>
      <xdr:spPr>
        <a:xfrm>
          <a:off x="6467475" y="5248275"/>
          <a:ext cx="219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3"/>
  <sheetViews>
    <sheetView tabSelected="1" workbookViewId="0" topLeftCell="A20">
      <selection activeCell="E34" sqref="E34"/>
    </sheetView>
  </sheetViews>
  <sheetFormatPr defaultColWidth="9.140625" defaultRowHeight="12.75"/>
  <cols>
    <col min="1" max="3" width="11.421875" style="0" customWidth="1"/>
    <col min="4" max="4" width="13.57421875" style="0" customWidth="1"/>
    <col min="5" max="6" width="13.00390625" style="0" customWidth="1"/>
    <col min="7" max="7" width="12.28125" style="0" customWidth="1"/>
    <col min="8" max="16384" width="11.421875" style="0" customWidth="1"/>
  </cols>
  <sheetData>
    <row r="2" ht="31.5">
      <c r="A2" s="3" t="s">
        <v>28</v>
      </c>
    </row>
    <row r="4" ht="25.5">
      <c r="A4" s="2" t="s">
        <v>29</v>
      </c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ht="18">
      <c r="A7" s="19" t="s">
        <v>12</v>
      </c>
    </row>
    <row r="8" ht="12" customHeight="1">
      <c r="A8" s="19"/>
    </row>
    <row r="9" spans="4:7" ht="12.75">
      <c r="D9" s="48" t="s">
        <v>30</v>
      </c>
      <c r="E9" s="48" t="s">
        <v>30</v>
      </c>
      <c r="F9" s="48" t="s">
        <v>33</v>
      </c>
      <c r="G9" s="48" t="s">
        <v>33</v>
      </c>
    </row>
    <row r="10" spans="1:7" ht="15.75">
      <c r="A10" s="47" t="s">
        <v>42</v>
      </c>
      <c r="B10" s="47" t="s">
        <v>43</v>
      </c>
      <c r="C10" s="47" t="s">
        <v>45</v>
      </c>
      <c r="D10" s="50" t="s">
        <v>31</v>
      </c>
      <c r="E10" s="51" t="s">
        <v>32</v>
      </c>
      <c r="F10" s="50" t="s">
        <v>34</v>
      </c>
      <c r="G10" s="50" t="s">
        <v>35</v>
      </c>
    </row>
    <row r="11" spans="1:7" ht="12.75">
      <c r="A11" s="20">
        <v>2.6</v>
      </c>
      <c r="B11" s="20">
        <v>3.1</v>
      </c>
      <c r="C11" s="20">
        <v>3</v>
      </c>
      <c r="D11" s="8">
        <v>2.75</v>
      </c>
      <c r="E11" s="21">
        <v>3.75</v>
      </c>
      <c r="F11" s="8">
        <v>3.84</v>
      </c>
      <c r="G11" s="21">
        <v>0</v>
      </c>
    </row>
    <row r="12" ht="13.5" thickBot="1"/>
    <row r="13" spans="2:4" ht="12.75">
      <c r="B13" s="57" t="s">
        <v>5</v>
      </c>
      <c r="C13" s="58"/>
      <c r="D13" s="59"/>
    </row>
    <row r="14" spans="2:4" ht="13.5" thickBot="1">
      <c r="B14" s="5" t="s">
        <v>27</v>
      </c>
      <c r="C14" s="6" t="s">
        <v>0</v>
      </c>
      <c r="D14" s="7" t="s">
        <v>26</v>
      </c>
    </row>
    <row r="15" spans="1:5" ht="12.75">
      <c r="A15" t="s">
        <v>1</v>
      </c>
      <c r="B15" s="9">
        <f>+A11*C11</f>
        <v>7.800000000000001</v>
      </c>
      <c r="C15" s="10">
        <f>+B15*E11</f>
        <v>29.250000000000004</v>
      </c>
      <c r="D15" s="11">
        <f>+F11</f>
        <v>3.84</v>
      </c>
      <c r="E15" s="52" t="s">
        <v>36</v>
      </c>
    </row>
    <row r="16" spans="1:5" ht="13.5" thickBot="1">
      <c r="A16" t="s">
        <v>3</v>
      </c>
      <c r="B16" s="12">
        <f>+B17-B15</f>
        <v>0.2599999999999998</v>
      </c>
      <c r="C16" s="13">
        <f>+B16*D11</f>
        <v>0.7149999999999994</v>
      </c>
      <c r="D16" s="14">
        <f>+G11</f>
        <v>0</v>
      </c>
      <c r="E16" s="52" t="s">
        <v>37</v>
      </c>
    </row>
    <row r="17" spans="1:5" ht="14.25" thickBot="1" thickTop="1">
      <c r="A17" t="s">
        <v>4</v>
      </c>
      <c r="B17" s="15">
        <f>+A11*B11</f>
        <v>8.06</v>
      </c>
      <c r="C17" s="16">
        <f>+C15+C16</f>
        <v>29.965000000000003</v>
      </c>
      <c r="D17" s="17">
        <f>+(C15*D15+C16*D16)/C17</f>
        <v>3.7483731019522777</v>
      </c>
      <c r="E17" s="52" t="s">
        <v>48</v>
      </c>
    </row>
    <row r="18" spans="2:4" ht="12.75">
      <c r="B18" s="1"/>
      <c r="C18" s="1"/>
      <c r="D18" s="1"/>
    </row>
    <row r="19" spans="1:4" ht="12.75">
      <c r="A19" t="s">
        <v>2</v>
      </c>
      <c r="B19" s="18">
        <f>+B16/B15</f>
        <v>0.033333333333333305</v>
      </c>
      <c r="C19" s="18">
        <f>+C16/C15</f>
        <v>0.02444444444444442</v>
      </c>
      <c r="D19" s="1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4" ht="18">
      <c r="A24" s="19" t="s">
        <v>50</v>
      </c>
    </row>
    <row r="25" ht="13.5" thickBot="1"/>
    <row r="26" spans="1:6" ht="15.75">
      <c r="A26" s="63" t="s">
        <v>17</v>
      </c>
      <c r="B26" s="64"/>
      <c r="D26" s="65" t="s">
        <v>13</v>
      </c>
      <c r="E26" s="66" t="s">
        <v>13</v>
      </c>
      <c r="F26" s="67"/>
    </row>
    <row r="27" spans="1:6" ht="15.75">
      <c r="A27" s="53" t="s">
        <v>42</v>
      </c>
      <c r="B27" s="54" t="s">
        <v>43</v>
      </c>
      <c r="D27" s="53" t="s">
        <v>38</v>
      </c>
      <c r="E27" s="53" t="s">
        <v>65</v>
      </c>
      <c r="F27" s="54" t="s">
        <v>52</v>
      </c>
    </row>
    <row r="28" spans="1:6" ht="13.5" thickBot="1">
      <c r="A28" s="34">
        <f>+A31+B28*TAN(F28*PI()/180)</f>
        <v>2.963839114825472</v>
      </c>
      <c r="B28" s="35">
        <v>2.4</v>
      </c>
      <c r="D28" s="55">
        <f>E28/SIN((90-F28)*PI()/180)</f>
        <v>1.5664887471987343</v>
      </c>
      <c r="E28" s="36">
        <v>1.2</v>
      </c>
      <c r="F28" s="31">
        <v>40</v>
      </c>
    </row>
    <row r="29" spans="1:3" ht="15.75">
      <c r="A29" s="65" t="s">
        <v>19</v>
      </c>
      <c r="B29" s="66"/>
      <c r="C29" s="67"/>
    </row>
    <row r="30" spans="1:3" ht="16.5" thickBot="1">
      <c r="A30" s="37" t="s">
        <v>39</v>
      </c>
      <c r="B30" s="38" t="s">
        <v>40</v>
      </c>
      <c r="C30" s="39" t="s">
        <v>41</v>
      </c>
    </row>
    <row r="31" spans="1:3" ht="13.5" thickBot="1">
      <c r="A31" s="40">
        <v>0.95</v>
      </c>
      <c r="B31" s="41">
        <v>1.6</v>
      </c>
      <c r="C31" s="42">
        <v>0.9</v>
      </c>
    </row>
    <row r="32" spans="1:4" ht="15">
      <c r="A32" s="68" t="s">
        <v>18</v>
      </c>
      <c r="B32" s="69"/>
      <c r="C32" s="69"/>
      <c r="D32" s="70"/>
    </row>
    <row r="33" spans="1:4" ht="12.75">
      <c r="A33" s="29" t="s">
        <v>14</v>
      </c>
      <c r="B33" s="22" t="s">
        <v>15</v>
      </c>
      <c r="C33" s="30" t="s">
        <v>16</v>
      </c>
      <c r="D33" s="30" t="s">
        <v>20</v>
      </c>
    </row>
    <row r="34" spans="1:4" ht="13.5" thickBot="1">
      <c r="A34" s="36">
        <v>0.2</v>
      </c>
      <c r="B34" s="24">
        <f>A34/SIN(F28*PI()/180)</f>
        <v>0.3111447653720825</v>
      </c>
      <c r="C34" s="32">
        <f>+B28-B31-B34</f>
        <v>0.4888552346279173</v>
      </c>
      <c r="D34" s="32">
        <f>A28-C31/2/TAN((90-F28)/2*PI()/180)-C31/2-A31</f>
        <v>0.5988110005961707</v>
      </c>
    </row>
    <row r="37" spans="1:4" ht="12.75">
      <c r="A37" s="71" t="s">
        <v>59</v>
      </c>
      <c r="B37" s="71" t="s">
        <v>60</v>
      </c>
      <c r="C37" s="48" t="s">
        <v>33</v>
      </c>
      <c r="D37" s="48" t="s">
        <v>33</v>
      </c>
    </row>
    <row r="38" spans="1:11" ht="18" customHeight="1">
      <c r="A38" s="72"/>
      <c r="B38" s="72" t="s">
        <v>32</v>
      </c>
      <c r="C38" s="50" t="s">
        <v>34</v>
      </c>
      <c r="D38" s="50" t="s">
        <v>35</v>
      </c>
      <c r="G38" s="43" t="s">
        <v>58</v>
      </c>
      <c r="H38" s="23"/>
      <c r="I38" s="23"/>
      <c r="J38" s="23"/>
      <c r="K38" s="23"/>
    </row>
    <row r="39" spans="1:8" ht="12.75">
      <c r="A39" s="8">
        <v>2.7</v>
      </c>
      <c r="B39" s="20">
        <v>3</v>
      </c>
      <c r="C39" s="8">
        <v>3.84</v>
      </c>
      <c r="D39" s="21">
        <v>0.2</v>
      </c>
      <c r="G39" s="45" t="s">
        <v>21</v>
      </c>
      <c r="H39" s="25" t="s">
        <v>53</v>
      </c>
    </row>
    <row r="40" ht="12.75">
      <c r="H40" s="25" t="s">
        <v>54</v>
      </c>
    </row>
    <row r="41" spans="6:10" ht="13.5" thickBot="1">
      <c r="F41" s="23"/>
      <c r="H41" s="44" t="s">
        <v>55</v>
      </c>
      <c r="J41" s="27"/>
    </row>
    <row r="42" spans="2:11" ht="12.75">
      <c r="B42" s="57" t="s">
        <v>5</v>
      </c>
      <c r="C42" s="58"/>
      <c r="D42" s="59"/>
      <c r="F42" s="23"/>
      <c r="H42" s="44" t="s">
        <v>56</v>
      </c>
      <c r="J42" s="27"/>
      <c r="K42" s="28"/>
    </row>
    <row r="43" spans="2:8" ht="13.5" thickBot="1">
      <c r="B43" s="5" t="s">
        <v>27</v>
      </c>
      <c r="C43" s="6" t="s">
        <v>0</v>
      </c>
      <c r="D43" s="7" t="s">
        <v>26</v>
      </c>
      <c r="F43" s="23"/>
      <c r="H43" s="44" t="s">
        <v>57</v>
      </c>
    </row>
    <row r="44" spans="1:8" ht="12.75">
      <c r="A44" t="s">
        <v>1</v>
      </c>
      <c r="B44" s="9">
        <f>IF(E28&gt;A31,D28*B28-((D28-A31)*(D28-A31)/TAN(F28*PI()/180)/2),D28*B28)</f>
        <v>3.5331050261242223</v>
      </c>
      <c r="C44" s="10">
        <f>+B44*B39</f>
        <v>10.599315078372667</v>
      </c>
      <c r="D44" s="11">
        <f>+C39</f>
        <v>3.84</v>
      </c>
      <c r="E44" s="52" t="s">
        <v>36</v>
      </c>
      <c r="F44" s="23"/>
      <c r="G44" s="45" t="s">
        <v>22</v>
      </c>
      <c r="H44" s="44" t="s">
        <v>51</v>
      </c>
    </row>
    <row r="45" spans="1:8" ht="13.5" thickBot="1">
      <c r="A45" t="s">
        <v>3</v>
      </c>
      <c r="B45" s="12">
        <f>+B46-B44</f>
        <v>1.1635019116663439</v>
      </c>
      <c r="C45" s="13">
        <f>+B45*A39</f>
        <v>3.141455161499129</v>
      </c>
      <c r="D45" s="14">
        <f>+D39</f>
        <v>0.2</v>
      </c>
      <c r="E45" s="52" t="s">
        <v>37</v>
      </c>
      <c r="F45" s="23"/>
      <c r="H45" s="44" t="s">
        <v>49</v>
      </c>
    </row>
    <row r="46" spans="1:8" ht="14.25" thickBot="1" thickTop="1">
      <c r="A46" t="s">
        <v>4</v>
      </c>
      <c r="B46" s="15">
        <f>(A31+A28)/2*B28</f>
        <v>4.696606937790566</v>
      </c>
      <c r="C46" s="16">
        <f>+C44+C45</f>
        <v>13.740770239871797</v>
      </c>
      <c r="D46" s="17">
        <f>+(C44*D44+C45*D45)/C46</f>
        <v>3.007812532468084</v>
      </c>
      <c r="E46" s="52" t="s">
        <v>48</v>
      </c>
      <c r="F46" s="23"/>
      <c r="H46" s="44" t="s">
        <v>63</v>
      </c>
    </row>
    <row r="47" spans="2:8" ht="12.75">
      <c r="B47" s="1"/>
      <c r="C47" s="1"/>
      <c r="D47" s="1"/>
      <c r="F47" s="23"/>
      <c r="G47" s="45" t="s">
        <v>23</v>
      </c>
      <c r="H47" s="44" t="s">
        <v>64</v>
      </c>
    </row>
    <row r="48" spans="1:8" ht="12.75">
      <c r="A48" t="s">
        <v>2</v>
      </c>
      <c r="B48" s="18">
        <f>+B45/B44</f>
        <v>0.329314272591181</v>
      </c>
      <c r="C48" s="18">
        <f>+C45/C44</f>
        <v>0.29638284533206294</v>
      </c>
      <c r="D48" s="1"/>
      <c r="F48" s="23"/>
      <c r="H48" s="44" t="s">
        <v>62</v>
      </c>
    </row>
    <row r="49" ht="12.75">
      <c r="H49" s="46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2" ht="18">
      <c r="A52" s="19" t="s">
        <v>25</v>
      </c>
    </row>
    <row r="53" ht="18">
      <c r="A53" s="19"/>
    </row>
    <row r="54" spans="4:7" ht="12.75">
      <c r="D54" s="48" t="s">
        <v>30</v>
      </c>
      <c r="E54" s="48" t="s">
        <v>30</v>
      </c>
      <c r="F54" s="48" t="s">
        <v>33</v>
      </c>
      <c r="G54" s="48" t="s">
        <v>33</v>
      </c>
    </row>
    <row r="55" spans="1:7" ht="14.25">
      <c r="A55" s="47" t="s">
        <v>42</v>
      </c>
      <c r="B55" s="47" t="s">
        <v>43</v>
      </c>
      <c r="C55" s="47" t="s">
        <v>38</v>
      </c>
      <c r="D55" s="49" t="s">
        <v>31</v>
      </c>
      <c r="E55" s="51" t="s">
        <v>32</v>
      </c>
      <c r="F55" s="50" t="s">
        <v>34</v>
      </c>
      <c r="G55" s="50" t="s">
        <v>35</v>
      </c>
    </row>
    <row r="56" spans="1:7" ht="12.75">
      <c r="A56" s="8">
        <v>2.2</v>
      </c>
      <c r="B56" s="8">
        <v>2.8</v>
      </c>
      <c r="C56" s="8">
        <v>2</v>
      </c>
      <c r="D56" s="8">
        <v>2.7</v>
      </c>
      <c r="E56" s="20">
        <v>3</v>
      </c>
      <c r="F56" s="8">
        <v>3.84</v>
      </c>
      <c r="G56" s="21">
        <v>0.2</v>
      </c>
    </row>
    <row r="57" ht="13.5" thickBot="1"/>
    <row r="58" spans="2:4" ht="12.75">
      <c r="B58" s="60" t="s">
        <v>5</v>
      </c>
      <c r="C58" s="61"/>
      <c r="D58" s="62"/>
    </row>
    <row r="59" spans="2:4" ht="13.5" thickBot="1">
      <c r="B59" s="5" t="s">
        <v>27</v>
      </c>
      <c r="C59" s="6" t="s">
        <v>0</v>
      </c>
      <c r="D59" s="7" t="s">
        <v>26</v>
      </c>
    </row>
    <row r="60" spans="1:5" ht="12.75">
      <c r="A60" t="s">
        <v>1</v>
      </c>
      <c r="B60" s="9">
        <f>+B56*C56</f>
        <v>5.6</v>
      </c>
      <c r="C60" s="10">
        <f>+B60*E56</f>
        <v>16.799999999999997</v>
      </c>
      <c r="D60" s="11">
        <f>+F56</f>
        <v>3.84</v>
      </c>
      <c r="E60" s="52" t="s">
        <v>36</v>
      </c>
    </row>
    <row r="61" spans="1:5" ht="13.5" thickBot="1">
      <c r="A61" t="s">
        <v>3</v>
      </c>
      <c r="B61" s="12">
        <f>+B62-B60</f>
        <v>0.5600000000000005</v>
      </c>
      <c r="C61" s="13">
        <f>+B61*D56</f>
        <v>1.5120000000000013</v>
      </c>
      <c r="D61" s="14">
        <f>+G56</f>
        <v>0.2</v>
      </c>
      <c r="E61" s="52" t="s">
        <v>37</v>
      </c>
    </row>
    <row r="62" spans="1:5" ht="14.25" thickBot="1" thickTop="1">
      <c r="A62" t="s">
        <v>4</v>
      </c>
      <c r="B62" s="15">
        <f>+A56*B56</f>
        <v>6.16</v>
      </c>
      <c r="C62" s="16">
        <f>+C60+C61</f>
        <v>18.311999999999998</v>
      </c>
      <c r="D62" s="17">
        <f>+(C60*D60+C61*D61)/C62</f>
        <v>3.539449541284404</v>
      </c>
      <c r="E62" s="52" t="s">
        <v>48</v>
      </c>
    </row>
    <row r="63" spans="2:4" ht="12.75">
      <c r="B63" s="1"/>
      <c r="C63" s="1"/>
      <c r="D63" s="1"/>
    </row>
    <row r="64" spans="1:4" ht="12.75">
      <c r="A64" t="s">
        <v>2</v>
      </c>
      <c r="B64" s="18">
        <f>+B61/B60</f>
        <v>0.10000000000000009</v>
      </c>
      <c r="C64" s="18">
        <f>+C61/C60</f>
        <v>0.0900000000000001</v>
      </c>
      <c r="D64" s="1"/>
    </row>
    <row r="67" spans="1:1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9" ht="18">
      <c r="A69" s="19" t="s">
        <v>61</v>
      </c>
    </row>
    <row r="70" ht="18">
      <c r="A70" s="19"/>
    </row>
    <row r="71" spans="4:7" ht="12.75">
      <c r="D71" s="48" t="s">
        <v>44</v>
      </c>
      <c r="E71" s="48" t="s">
        <v>44</v>
      </c>
      <c r="F71" s="48" t="s">
        <v>33</v>
      </c>
      <c r="G71" s="48" t="s">
        <v>33</v>
      </c>
    </row>
    <row r="72" spans="1:7" ht="14.25">
      <c r="A72" s="47" t="s">
        <v>42</v>
      </c>
      <c r="B72" s="47" t="s">
        <v>43</v>
      </c>
      <c r="D72" s="50" t="s">
        <v>3</v>
      </c>
      <c r="E72" s="51" t="s">
        <v>1</v>
      </c>
      <c r="F72" s="50" t="s">
        <v>34</v>
      </c>
      <c r="G72" s="50" t="s">
        <v>35</v>
      </c>
    </row>
    <row r="73" spans="1:7" ht="12.75">
      <c r="A73" s="8">
        <v>2.4</v>
      </c>
      <c r="B73" s="8">
        <v>2.4</v>
      </c>
      <c r="D73" s="8">
        <v>2.7</v>
      </c>
      <c r="E73" s="20">
        <v>3</v>
      </c>
      <c r="F73" s="8">
        <v>3.84</v>
      </c>
      <c r="G73" s="21">
        <v>0.2</v>
      </c>
    </row>
    <row r="75" spans="1:4" ht="14.25">
      <c r="A75" s="22" t="s">
        <v>6</v>
      </c>
      <c r="B75" s="22" t="s">
        <v>7</v>
      </c>
      <c r="C75" s="22" t="s">
        <v>8</v>
      </c>
      <c r="D75" s="22" t="s">
        <v>9</v>
      </c>
    </row>
    <row r="76" spans="1:4" ht="12.75">
      <c r="A76" s="20">
        <v>0.8</v>
      </c>
      <c r="B76" s="20">
        <v>1.5</v>
      </c>
      <c r="C76" s="20">
        <v>0.7</v>
      </c>
      <c r="D76" s="20">
        <v>0.9</v>
      </c>
    </row>
    <row r="77" ht="13.5" thickBot="1"/>
    <row r="78" spans="2:4" ht="12.75">
      <c r="B78" s="60" t="s">
        <v>5</v>
      </c>
      <c r="C78" s="61"/>
      <c r="D78" s="62"/>
    </row>
    <row r="79" spans="2:4" ht="13.5" thickBot="1">
      <c r="B79" s="5" t="s">
        <v>27</v>
      </c>
      <c r="C79" s="6" t="s">
        <v>0</v>
      </c>
      <c r="D79" s="7" t="s">
        <v>26</v>
      </c>
    </row>
    <row r="80" spans="1:5" ht="12.75">
      <c r="A80" t="s">
        <v>1</v>
      </c>
      <c r="B80" s="9">
        <f>+B82-B81</f>
        <v>4.845</v>
      </c>
      <c r="C80" s="10">
        <f>+B80*E73</f>
        <v>14.535</v>
      </c>
      <c r="D80" s="11">
        <f>+F73</f>
        <v>3.84</v>
      </c>
      <c r="E80" s="52" t="s">
        <v>36</v>
      </c>
    </row>
    <row r="81" spans="1:5" ht="13.5" thickBot="1">
      <c r="A81" t="s">
        <v>3</v>
      </c>
      <c r="B81" s="12">
        <f>A76*B76/2+C76*D76/2</f>
        <v>0.915</v>
      </c>
      <c r="C81" s="13">
        <f>+B81*D73</f>
        <v>2.4705000000000004</v>
      </c>
      <c r="D81" s="14">
        <f>+G73</f>
        <v>0.2</v>
      </c>
      <c r="E81" s="52" t="s">
        <v>37</v>
      </c>
    </row>
    <row r="82" spans="1:5" ht="14.25" thickBot="1" thickTop="1">
      <c r="A82" t="s">
        <v>4</v>
      </c>
      <c r="B82" s="15">
        <f>+A73*B73</f>
        <v>5.76</v>
      </c>
      <c r="C82" s="16">
        <f>+C80+C81</f>
        <v>17.0055</v>
      </c>
      <c r="D82" s="17">
        <f>+(C80*D80+C81*D81)/C82</f>
        <v>3.311193437417306</v>
      </c>
      <c r="E82" s="52" t="s">
        <v>48</v>
      </c>
    </row>
    <row r="83" spans="2:4" ht="12.75">
      <c r="B83" s="1"/>
      <c r="C83" s="1"/>
      <c r="D83" s="1"/>
    </row>
    <row r="84" spans="1:4" ht="12.75">
      <c r="A84" t="s">
        <v>2</v>
      </c>
      <c r="B84" s="18">
        <f>+B81/B80</f>
        <v>0.1888544891640867</v>
      </c>
      <c r="C84" s="18">
        <f>+C81/C80</f>
        <v>0.16996904024767803</v>
      </c>
      <c r="D84" s="1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ht="18">
      <c r="A87" s="19"/>
    </row>
    <row r="88" ht="18">
      <c r="A88" s="19" t="s">
        <v>24</v>
      </c>
    </row>
    <row r="89" ht="18">
      <c r="A89" s="19"/>
    </row>
    <row r="90" spans="4:7" ht="12.75">
      <c r="D90" s="48" t="s">
        <v>44</v>
      </c>
      <c r="E90" s="48" t="s">
        <v>44</v>
      </c>
      <c r="F90" s="48" t="s">
        <v>33</v>
      </c>
      <c r="G90" s="48" t="s">
        <v>33</v>
      </c>
    </row>
    <row r="91" spans="1:7" ht="14.25">
      <c r="A91" s="47" t="s">
        <v>42</v>
      </c>
      <c r="B91" s="47" t="s">
        <v>43</v>
      </c>
      <c r="D91" s="50" t="s">
        <v>3</v>
      </c>
      <c r="E91" s="51" t="s">
        <v>1</v>
      </c>
      <c r="F91" s="50" t="s">
        <v>34</v>
      </c>
      <c r="G91" s="50" t="s">
        <v>35</v>
      </c>
    </row>
    <row r="92" spans="1:7" ht="12.75">
      <c r="A92" s="8">
        <v>2.2</v>
      </c>
      <c r="B92" s="8">
        <v>2.8</v>
      </c>
      <c r="D92" s="8">
        <v>2.8</v>
      </c>
      <c r="E92" s="20">
        <v>3</v>
      </c>
      <c r="F92" s="8">
        <v>3.84</v>
      </c>
      <c r="G92" s="21">
        <v>0.2</v>
      </c>
    </row>
    <row r="94" spans="1:5" ht="16.5">
      <c r="A94" s="47" t="s">
        <v>10</v>
      </c>
      <c r="B94" s="56" t="s">
        <v>11</v>
      </c>
      <c r="C94" s="47" t="s">
        <v>65</v>
      </c>
      <c r="D94" s="47" t="s">
        <v>46</v>
      </c>
      <c r="E94" s="33" t="s">
        <v>47</v>
      </c>
    </row>
    <row r="95" spans="1:5" ht="12.75">
      <c r="A95" s="8">
        <v>0.3</v>
      </c>
      <c r="B95" s="20">
        <v>3.5</v>
      </c>
      <c r="C95" s="20">
        <v>1</v>
      </c>
      <c r="D95" s="26">
        <f>SQRT(POWER(A92,2)+POWER(B92,2))</f>
        <v>3.560898762952971</v>
      </c>
      <c r="E95" s="73" t="s">
        <v>66</v>
      </c>
    </row>
    <row r="96" ht="13.5" thickBot="1"/>
    <row r="97" spans="2:4" ht="12.75">
      <c r="B97" s="60" t="s">
        <v>5</v>
      </c>
      <c r="C97" s="61"/>
      <c r="D97" s="62"/>
    </row>
    <row r="98" spans="2:4" ht="13.5" thickBot="1">
      <c r="B98" s="5" t="s">
        <v>27</v>
      </c>
      <c r="C98" s="6" t="s">
        <v>0</v>
      </c>
      <c r="D98" s="7" t="s">
        <v>26</v>
      </c>
    </row>
    <row r="99" spans="1:5" ht="12.75">
      <c r="A99" t="s">
        <v>1</v>
      </c>
      <c r="B99" s="9">
        <f>(A95+B95)/2*C95</f>
        <v>1.9</v>
      </c>
      <c r="C99" s="10">
        <f>+B99*E92</f>
        <v>5.699999999999999</v>
      </c>
      <c r="D99" s="11">
        <f>+F92</f>
        <v>3.84</v>
      </c>
      <c r="E99" s="52" t="s">
        <v>36</v>
      </c>
    </row>
    <row r="100" spans="1:5" ht="13.5" thickBot="1">
      <c r="A100" t="s">
        <v>3</v>
      </c>
      <c r="B100" s="12">
        <f>+B101-B99</f>
        <v>4.26</v>
      </c>
      <c r="C100" s="13">
        <f>+B100*D92</f>
        <v>11.927999999999999</v>
      </c>
      <c r="D100" s="14">
        <f>+G92</f>
        <v>0.2</v>
      </c>
      <c r="E100" s="52" t="s">
        <v>37</v>
      </c>
    </row>
    <row r="101" spans="1:5" ht="14.25" thickBot="1" thickTop="1">
      <c r="A101" t="s">
        <v>4</v>
      </c>
      <c r="B101" s="15">
        <f>+A92*B92</f>
        <v>6.16</v>
      </c>
      <c r="C101" s="16">
        <f>+C99+C100</f>
        <v>17.628</v>
      </c>
      <c r="D101" s="17">
        <f>+(C99*D99+C100*D100)/C101</f>
        <v>1.3769911504424777</v>
      </c>
      <c r="E101" s="52" t="s">
        <v>48</v>
      </c>
    </row>
    <row r="102" spans="2:4" ht="12.75">
      <c r="B102" s="1"/>
      <c r="C102" s="1"/>
      <c r="D102" s="1"/>
    </row>
    <row r="103" spans="1:4" ht="12.75">
      <c r="A103" t="s">
        <v>2</v>
      </c>
      <c r="B103" s="18">
        <f>+B100/B99</f>
        <v>2.2421052631578946</v>
      </c>
      <c r="C103" s="18">
        <f>+C100/C99</f>
        <v>2.0926315789473686</v>
      </c>
      <c r="D103" s="1"/>
    </row>
  </sheetData>
  <mergeCells count="11">
    <mergeCell ref="B37:B38"/>
    <mergeCell ref="B13:D13"/>
    <mergeCell ref="B58:D58"/>
    <mergeCell ref="B78:D78"/>
    <mergeCell ref="B97:D97"/>
    <mergeCell ref="A26:B26"/>
    <mergeCell ref="A29:C29"/>
    <mergeCell ref="A32:D32"/>
    <mergeCell ref="B42:D42"/>
    <mergeCell ref="A37:A38"/>
    <mergeCell ref="D26:F26"/>
  </mergeCells>
  <printOptions/>
  <pageMargins left="0.75" right="0.75" top="0.5" bottom="0.5" header="0.4921259845" footer="0.4921259845"/>
  <pageSetup fitToHeight="2" horizontalDpi="600" verticalDpi="600" orientation="landscape" scale="60" r:id="rId4"/>
  <headerFooter alignWithMargins="0">
    <oddFooter>&amp;LFichier : &amp;F
Onglet : &amp;A
&amp;P de &amp;N&amp;CMine-laboratoire
Val-d'Or&amp;R&amp;D
&amp;T</oddFooter>
  </headerFooter>
  <rowBreaks count="1" manualBreakCount="1">
    <brk id="5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HHAWKINS</cp:lastModifiedBy>
  <cp:lastPrinted>2001-11-27T19:15:03Z</cp:lastPrinted>
  <dcterms:created xsi:type="dcterms:W3CDTF">2000-06-08T12:17:33Z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